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195" windowWidth="13320" windowHeight="8415" tabRatio="669" activeTab="1"/>
  </bookViews>
  <sheets>
    <sheet name="診断書表紙" sheetId="1" r:id="rId1"/>
    <sheet name="W判定資料" sheetId="2" r:id="rId2"/>
    <sheet name="概要書" sheetId="3" r:id="rId3"/>
    <sheet name="一般事項" sheetId="4" r:id="rId4"/>
    <sheet name="建物概要" sheetId="5" r:id="rId5"/>
    <sheet name="各部の検討" sheetId="6" r:id="rId6"/>
    <sheet name="建物調査A・B" sheetId="7" r:id="rId7"/>
    <sheet name="壁仕様" sheetId="8" r:id="rId8"/>
    <sheet name="面積計算" sheetId="9" r:id="rId9"/>
    <sheet name="耐力要素1" sheetId="10" r:id="rId10"/>
    <sheet name="耐力要素2" sheetId="11" r:id="rId11"/>
    <sheet name="剛性率" sheetId="12" r:id="rId12"/>
    <sheet name="水平構面" sheetId="13" r:id="rId13"/>
    <sheet name="診断結果" sheetId="14" r:id="rId14"/>
    <sheet name="写真01" sheetId="15" r:id="rId15"/>
    <sheet name="劣化度表" sheetId="16" r:id="rId16"/>
  </sheets>
  <definedNames>
    <definedName name="_xlnm.Print_Area" localSheetId="1">'W判定資料'!$B$2:$AJ$59</definedName>
    <definedName name="_xlnm.Print_Area" localSheetId="3">'一般事項'!$A$1:$K$121</definedName>
    <definedName name="_xlnm.Print_Area" localSheetId="2">'概要書'!$A$2:$Q$116</definedName>
    <definedName name="_xlnm.Print_Area" localSheetId="5">'各部の検討'!$A$2:$L$112</definedName>
    <definedName name="_xlnm.Print_Area" localSheetId="4">'建物概要'!$B$3:$S$76</definedName>
    <definedName name="_xlnm.Print_Area" localSheetId="6">'建物調査A・B'!$B$3:$S$289</definedName>
    <definedName name="_xlnm.Print_Area" localSheetId="11">'剛性率'!$A$2:$I$58</definedName>
    <definedName name="_xlnm.Print_Area" localSheetId="14">'写真01'!$A$2:$AC$59</definedName>
    <definedName name="PRINT_AREA_MI" localSheetId="1">#REF!</definedName>
    <definedName name="PRINT_AREA_MI">#REF!</definedName>
    <definedName name="Print_Area2" localSheetId="4">#REF!</definedName>
    <definedName name="Print_Area2">#REF!</definedName>
  </definedNames>
  <calcPr fullCalcOnLoad="1"/>
</workbook>
</file>

<file path=xl/sharedStrings.xml><?xml version="1.0" encoding="utf-8"?>
<sst xmlns="http://schemas.openxmlformats.org/spreadsheetml/2006/main" count="2397" uniqueCount="1386">
  <si>
    <t>階</t>
  </si>
  <si>
    <t>延面積</t>
  </si>
  <si>
    <t>建築面積</t>
  </si>
  <si>
    <t>TEL</t>
  </si>
  <si>
    <t>FAX</t>
  </si>
  <si>
    <t>階</t>
  </si>
  <si>
    <t>年</t>
  </si>
  <si>
    <t>月</t>
  </si>
  <si>
    <t>日</t>
  </si>
  <si>
    <t>m</t>
  </si>
  <si>
    <t>判定作業日:平成</t>
  </si>
  <si>
    <t>:判定</t>
  </si>
  <si>
    <t>未</t>
  </si>
  <si>
    <t>終</t>
  </si>
  <si>
    <t>改修計画</t>
  </si>
  <si>
    <t>連 絡 先 :</t>
  </si>
  <si>
    <t>造</t>
  </si>
  <si>
    <t>耐 震 診 断 判 定 資 料</t>
  </si>
  <si>
    <t>NO.1/</t>
  </si>
  <si>
    <t>診断のみ</t>
  </si>
  <si>
    <t>その他（ ）</t>
  </si>
  <si>
    <t>棟  名</t>
  </si>
  <si>
    <t>用途</t>
  </si>
  <si>
    <t xml:space="preserve"> 有 ・ 無</t>
  </si>
  <si>
    <t>高</t>
  </si>
  <si>
    <t>建物名称</t>
  </si>
  <si>
    <t>規模</t>
  </si>
  <si>
    <t>各種試験:</t>
  </si>
  <si>
    <t>判定</t>
  </si>
  <si>
    <t>備考</t>
  </si>
  <si>
    <t>診断目的 :</t>
  </si>
  <si>
    <t>建 設 年</t>
  </si>
  <si>
    <t>㎡</t>
  </si>
  <si>
    <t>構造種別</t>
  </si>
  <si>
    <t>コンクリート強度</t>
  </si>
  <si>
    <t>使用材料</t>
  </si>
  <si>
    <t>鉄　　筋</t>
  </si>
  <si>
    <t>鋼　　材</t>
  </si>
  <si>
    <t>設計図書の確認</t>
  </si>
  <si>
    <t>意匠図:</t>
  </si>
  <si>
    <t>構造図:</t>
  </si>
  <si>
    <t>(木造用)</t>
  </si>
  <si>
    <t>　</t>
  </si>
  <si>
    <t>建 設 地</t>
  </si>
  <si>
    <t>PF</t>
  </si>
  <si>
    <t>F</t>
  </si>
  <si>
    <t>BF</t>
  </si>
  <si>
    <t>㎡</t>
  </si>
  <si>
    <t>申 請 者</t>
  </si>
  <si>
    <t>構造工法</t>
  </si>
  <si>
    <t>在来軸組工法</t>
  </si>
  <si>
    <t>直接担当者</t>
  </si>
  <si>
    <t>N/㎟</t>
  </si>
  <si>
    <t>地 盤 ・ 基 礎</t>
  </si>
  <si>
    <t xml:space="preserve"> 地盤　：</t>
  </si>
  <si>
    <t>普通</t>
  </si>
  <si>
    <t>支持層</t>
  </si>
  <si>
    <t xml:space="preserve"> 地形　：</t>
  </si>
  <si>
    <t>平坦・普通</t>
  </si>
  <si>
    <t xml:space="preserve"> 基礎　：</t>
  </si>
  <si>
    <t>健全な鉄筋コンクリート基礎</t>
  </si>
  <si>
    <t xml:space="preserve"> 一部有・無</t>
  </si>
  <si>
    <t>計算書:</t>
  </si>
  <si>
    <t>有 ・ 無</t>
  </si>
  <si>
    <t>材　　料</t>
  </si>
  <si>
    <t>構　　造　　材</t>
  </si>
  <si>
    <t>接合部</t>
  </si>
  <si>
    <t>仕　上　げ　材</t>
  </si>
  <si>
    <t>主要架構　　　　　断面寸法</t>
  </si>
  <si>
    <t>柱</t>
  </si>
  <si>
    <t>120×120</t>
  </si>
  <si>
    <t>ほぞ差し、釘打ち</t>
  </si>
  <si>
    <t>屋根</t>
  </si>
  <si>
    <t>梁</t>
  </si>
  <si>
    <t>壁</t>
  </si>
  <si>
    <t xml:space="preserve"> サイディング</t>
  </si>
  <si>
    <t>筋かい</t>
  </si>
  <si>
    <t>釘打ち以下</t>
  </si>
  <si>
    <t xml:space="preserve"> モルタル刷毛引</t>
  </si>
  <si>
    <t xml:space="preserve"> 石膏ボード</t>
  </si>
  <si>
    <t>床</t>
  </si>
  <si>
    <t xml:space="preserve"> 構造用合板</t>
  </si>
  <si>
    <t xml:space="preserve"> 必要耐力</t>
  </si>
  <si>
    <t xml:space="preserve"> 判定指標</t>
  </si>
  <si>
    <t>目標評点：</t>
  </si>
  <si>
    <t>必要耐力　　　　　　　　　計算用床面積</t>
  </si>
  <si>
    <t>地域係数</t>
  </si>
  <si>
    <t>単位面積　　　　あたりの　　　　　必要耐力</t>
  </si>
  <si>
    <t>積雪用　　　　　必要耐力</t>
  </si>
  <si>
    <t>軟弱地盤   　　割増係数</t>
  </si>
  <si>
    <t>形　　状    　   割増係数</t>
  </si>
  <si>
    <t>混構造　　　　　割増係数</t>
  </si>
  <si>
    <t>必要耐力</t>
  </si>
  <si>
    <t>上部構造評点</t>
  </si>
  <si>
    <t>判　　　定</t>
  </si>
  <si>
    <t>Qｒ</t>
  </si>
  <si>
    <t>1.5以上</t>
  </si>
  <si>
    <t xml:space="preserve"> 倒壊しない</t>
  </si>
  <si>
    <t>1.0以上～1.5未満</t>
  </si>
  <si>
    <t xml:space="preserve"> 一応倒壊しない</t>
  </si>
  <si>
    <t>0.7以上～1.0未満</t>
  </si>
  <si>
    <t xml:space="preserve"> 倒壊する可能性がある</t>
  </si>
  <si>
    <t>0.7未満</t>
  </si>
  <si>
    <t xml:space="preserve"> 倒壊する可能性が高い</t>
  </si>
  <si>
    <t>床面積あたりの必要耐力算出用各係数</t>
  </si>
  <si>
    <t xml:space="preserve"> 使用プログラム : </t>
  </si>
  <si>
    <t xml:space="preserve"> 精密診断</t>
  </si>
  <si>
    <t xml:space="preserve"> 上部構造評点</t>
  </si>
  <si>
    <t>Qwn：</t>
  </si>
  <si>
    <t>無開口壁耐力</t>
  </si>
  <si>
    <t>Qd：</t>
  </si>
  <si>
    <t>保有耐力</t>
  </si>
  <si>
    <t>方　　向</t>
  </si>
  <si>
    <t>Ｘ　　方　　向</t>
  </si>
  <si>
    <t>Ｙ　　方　　向</t>
  </si>
  <si>
    <t>Qww：</t>
  </si>
  <si>
    <t>有開口壁耐力</t>
  </si>
  <si>
    <t>Qr：</t>
  </si>
  <si>
    <t xml:space="preserve"> 偏心率 Re</t>
  </si>
  <si>
    <t>Fs：</t>
  </si>
  <si>
    <t>剛性率低減</t>
  </si>
  <si>
    <t xml:space="preserve"> 剛性率 Rs</t>
  </si>
  <si>
    <t>Fep：</t>
  </si>
  <si>
    <t>偏心率低減</t>
  </si>
  <si>
    <t>Fef：</t>
  </si>
  <si>
    <t>床仕様低減</t>
  </si>
  <si>
    <t>Qwn</t>
  </si>
  <si>
    <t>Qww</t>
  </si>
  <si>
    <t>Fs</t>
  </si>
  <si>
    <t>Fep</t>
  </si>
  <si>
    <t>Fef</t>
  </si>
  <si>
    <t>　　Qr = 単位面積あたりの必要耐力*Z</t>
  </si>
  <si>
    <t xml:space="preserve"> Qd=(Qwn+Qww)</t>
  </si>
  <si>
    <t>*各割増係数</t>
  </si>
  <si>
    <t>*Fs*Fep*Fef</t>
  </si>
  <si>
    <t>Qd</t>
  </si>
  <si>
    <t>Qr</t>
  </si>
  <si>
    <t>評点</t>
  </si>
  <si>
    <t>Qd</t>
  </si>
  <si>
    <t>Qr</t>
  </si>
  <si>
    <t xml:space="preserve"> 評点：Qd / Qr</t>
  </si>
  <si>
    <t>　平面概略図</t>
  </si>
  <si>
    <t xml:space="preserve"> Qd=(Qwn+Qww)</t>
  </si>
  <si>
    <t>*Fs*Fep*Fef</t>
  </si>
  <si>
    <t>Qd</t>
  </si>
  <si>
    <t>Qr</t>
  </si>
  <si>
    <t>　その他特記事項</t>
  </si>
  <si>
    <t xml:space="preserve"> 一部有 ・ 無</t>
  </si>
  <si>
    <t>スレート瓦　　４寸勾配</t>
  </si>
  <si>
    <t>㎡</t>
  </si>
  <si>
    <t>保育所</t>
  </si>
  <si>
    <t>30×90</t>
  </si>
  <si>
    <t>120×120</t>
  </si>
  <si>
    <t>120×150</t>
  </si>
  <si>
    <t>120×末口150</t>
  </si>
  <si>
    <t>kN</t>
  </si>
  <si>
    <t>単位面積あたりの必要耐力（平屋の場合）：0.28kN/㎡（軽い建物）　　0.40kN/㎡（重い建物）　　0.64kN/㎡（非常に重い建物）</t>
  </si>
  <si>
    <t>木</t>
  </si>
  <si>
    <t>基準法による</t>
  </si>
  <si>
    <t>　　Qd = (Qwn+Qww)*Fs*Fep*Fef</t>
  </si>
  <si>
    <t>15×90</t>
  </si>
  <si>
    <t>・屋根面の剛性は確保されていないため</t>
  </si>
  <si>
    <t>　補強が必要です。</t>
  </si>
  <si>
    <t>安心精密診断2004ver2.00</t>
  </si>
  <si>
    <t>( 月 )</t>
  </si>
  <si>
    <t>**</t>
  </si>
  <si>
    <r>
      <t>S</t>
    </r>
    <r>
      <rPr>
        <sz val="10"/>
        <color indexed="12"/>
        <rFont val="ＭＳ 明朝"/>
        <family val="1"/>
      </rPr>
      <t>**</t>
    </r>
    <r>
      <rPr>
        <sz val="10"/>
        <color indexed="12"/>
        <rFont val="ＭＳ 明朝"/>
        <family val="1"/>
      </rPr>
      <t>年</t>
    </r>
  </si>
  <si>
    <t>024-000-0000</t>
  </si>
  <si>
    <t xml:space="preserve">平　成 </t>
  </si>
  <si>
    <t>　　(本判定)</t>
  </si>
  <si>
    <t>○ ○ 保 育 所</t>
  </si>
  <si>
    <t>　 建物名称　</t>
  </si>
  <si>
    <t>その他</t>
  </si>
  <si>
    <t>総合所見</t>
  </si>
  <si>
    <t>補強方針</t>
  </si>
  <si>
    <t>判定会にて審査したい部分</t>
  </si>
  <si>
    <t>診断者判断によりモデル化を考慮した部分</t>
  </si>
  <si>
    <t>現場調査から診断に反映した部分</t>
  </si>
  <si>
    <t>モデル化について</t>
  </si>
  <si>
    <t>診断建物の特徴</t>
  </si>
  <si>
    <t>診断方針</t>
  </si>
  <si>
    <t>割り増しがある場合コメント</t>
  </si>
  <si>
    <t>（防災協会　文科省　県有施設）</t>
  </si>
  <si>
    <t>Iso＝</t>
  </si>
  <si>
    <t>STP</t>
  </si>
  <si>
    <t>HOOP</t>
  </si>
  <si>
    <t>主筋</t>
  </si>
  <si>
    <t>鉄筋:</t>
  </si>
  <si>
    <t>鉄骨調査（有、無）</t>
  </si>
  <si>
    <t>鉄筋調査（有、無）</t>
  </si>
  <si>
    <t>（診断使用値）</t>
  </si>
  <si>
    <t>最小値</t>
  </si>
  <si>
    <t>最大値</t>
  </si>
  <si>
    <t>ヶ所</t>
  </si>
  <si>
    <t>現場調査結果調査数</t>
  </si>
  <si>
    <t>不明</t>
  </si>
  <si>
    <t>Fc</t>
  </si>
  <si>
    <t>設計時コンクリート強度</t>
  </si>
  <si>
    <t>診断用コンクリート強度</t>
  </si>
  <si>
    <t>コンクリ－ト調査（有、無）</t>
  </si>
  <si>
    <t>材　料　調　査</t>
  </si>
  <si>
    <t xml:space="preserve"> 23　年　11　月</t>
  </si>
  <si>
    <t>平 成</t>
  </si>
  <si>
    <t>診断実施年月</t>
  </si>
  <si>
    <t>連絡先住所(TEL/FAX)</t>
  </si>
  <si>
    <t>受講番号:</t>
  </si>
  <si>
    <t>（一級建築士登録番号:</t>
  </si>
  <si>
    <t>氏　名</t>
  </si>
  <si>
    <t>直 接 担 当 者</t>
  </si>
  <si>
    <t>ソフト名</t>
  </si>
  <si>
    <t>メーカー名</t>
  </si>
  <si>
    <t>電 算 ソ フ ト</t>
  </si>
  <si>
    <t>SRC</t>
  </si>
  <si>
    <t>診　断　基　準</t>
  </si>
  <si>
    <t>告示（2089号）</t>
  </si>
  <si>
    <t>文科省基準、</t>
  </si>
  <si>
    <t>防協</t>
  </si>
  <si>
    <t>次、</t>
  </si>
  <si>
    <t>(2)</t>
  </si>
  <si>
    <t>RC</t>
  </si>
  <si>
    <t>2） 診 断 手 法</t>
  </si>
  <si>
    <t>（有・無）</t>
  </si>
  <si>
    <t>平面柱抜け</t>
  </si>
  <si>
    <t>下階壁抜け</t>
  </si>
  <si>
    <t>極脆性柱</t>
  </si>
  <si>
    <t>（ラ－メン、ブレ－ス、耐震壁,筋交い）</t>
  </si>
  <si>
    <t>構造形式</t>
  </si>
  <si>
    <t xml:space="preserve">   構造上の特徴</t>
  </si>
  <si>
    <t>（ほぼ整形、不整形）</t>
  </si>
  <si>
    <t>立　面　　</t>
  </si>
  <si>
    <t>平　面</t>
  </si>
  <si>
    <t>地下　0　階</t>
  </si>
  <si>
    <t>杭基礎（木、RC、PC）</t>
  </si>
  <si>
    <t>直接基礎（べた,布,独立）</t>
  </si>
  <si>
    <t>基　礎　種　別</t>
  </si>
  <si>
    <t>塔屋 - 階　</t>
  </si>
  <si>
    <t>1　階</t>
  </si>
  <si>
    <t>地上　3　階</t>
  </si>
  <si>
    <t>階 数</t>
  </si>
  <si>
    <t>RC、</t>
  </si>
  <si>
    <t>W、 S</t>
  </si>
  <si>
    <t>構 造</t>
  </si>
  <si>
    <t>38年</t>
  </si>
  <si>
    <t>経過年数</t>
  </si>
  <si>
    <t>S48年</t>
  </si>
  <si>
    <t>建築年</t>
  </si>
  <si>
    <t>建築年月,構造,階数</t>
  </si>
  <si>
    <r>
      <t>m</t>
    </r>
    <r>
      <rPr>
        <vertAlign val="superscript"/>
        <sz val="9.5"/>
        <color indexed="12"/>
        <rFont val="ＭＳ 明朝"/>
        <family val="1"/>
      </rPr>
      <t>2</t>
    </r>
  </si>
  <si>
    <t>地階面積</t>
  </si>
  <si>
    <t>面　  積</t>
  </si>
  <si>
    <t>所　　在　　地</t>
  </si>
  <si>
    <t>建　築　物　名</t>
  </si>
  <si>
    <t>改修実施</t>
  </si>
  <si>
    <t>改修計画　・</t>
  </si>
  <si>
    <t>耐震診断　・</t>
  </si>
  <si>
    <t>　　◎</t>
  </si>
  <si>
    <t>　　目　的</t>
  </si>
  <si>
    <t>1） 建 物 概 要</t>
  </si>
  <si>
    <t xml:space="preserve"> 担当</t>
  </si>
  <si>
    <t xml:space="preserve"> 月日</t>
  </si>
  <si>
    <t>判定書交付</t>
  </si>
  <si>
    <t>判　定　会</t>
  </si>
  <si>
    <t>是正確認</t>
  </si>
  <si>
    <t>是正通知</t>
  </si>
  <si>
    <t>審　査</t>
  </si>
  <si>
    <t>受　付</t>
  </si>
  <si>
    <t>§0. 耐震診断概要書</t>
  </si>
  <si>
    <t>4.特に明記すべき事項（モデル化や診断者の考え方等で特に明記すべき事項）</t>
  </si>
  <si>
    <t>・保有水平耐力</t>
  </si>
  <si>
    <t>・耐震診断</t>
  </si>
  <si>
    <t>・準備計算</t>
  </si>
  <si>
    <t>3.使用プログラム</t>
  </si>
  <si>
    <t>Y方向</t>
  </si>
  <si>
    <t>X方向</t>
  </si>
  <si>
    <t>2.診断次数　（主とする診断次数）</t>
  </si>
  <si>
    <t>（財）日本建築防災協会</t>
  </si>
  <si>
    <t>木造住宅の耐震診断と補強方法（改訂版）</t>
  </si>
  <si>
    <t>■</t>
  </si>
  <si>
    <t>文科省大臣官房文教施設部</t>
  </si>
  <si>
    <t>S造屋内運動場編</t>
  </si>
  <si>
    <t>学校施設の耐震補強マニュアル</t>
  </si>
  <si>
    <t>□</t>
  </si>
  <si>
    <t>RC造校舎編</t>
  </si>
  <si>
    <t>（社）日本建築学会</t>
  </si>
  <si>
    <t>鋼構造限界状態設計規準・同解説</t>
  </si>
  <si>
    <t>（財）建築保全センタ－</t>
  </si>
  <si>
    <t>官庁施設の総合耐震診断・改修基準及び同解説（平成8年版）</t>
  </si>
  <si>
    <t>屋内運動場等の耐震性能診断基準（平成8年版）</t>
  </si>
  <si>
    <t>耐震改修指針・同解説（平成8年版）</t>
  </si>
  <si>
    <t>耐震改修促進法のための既存鉄骨造建築物の耐震診断および</t>
  </si>
  <si>
    <t>耐震診断基準同解説等（平成9年版）</t>
  </si>
  <si>
    <t>既存鉄骨鉄筋コンクリ－ト造建築物の</t>
  </si>
  <si>
    <t>耐震診断基準同解説等（平成2001年改訂版）</t>
  </si>
  <si>
    <t>既存鉄筋コンクリ－ト造建築物の</t>
  </si>
  <si>
    <t>（財）日本建築センタ－</t>
  </si>
  <si>
    <t>（平成8年版）</t>
  </si>
  <si>
    <t>「建築物の耐震改修の促進に関する法律」の法令及びその解説</t>
  </si>
  <si>
    <t>○</t>
  </si>
  <si>
    <t>建築物の構造規定</t>
  </si>
  <si>
    <t>建築基準法・同施行令・告示等</t>
  </si>
  <si>
    <t>●</t>
  </si>
  <si>
    <t>1.計算上準拠した指針・基準等</t>
  </si>
  <si>
    <t>一級建築士</t>
  </si>
  <si>
    <t>資　　格</t>
  </si>
  <si>
    <t>担当者名</t>
  </si>
  <si>
    <t>事務所名</t>
  </si>
  <si>
    <t>10.診断者</t>
  </si>
  <si>
    <t>無し</t>
  </si>
  <si>
    <t>根拠となる資料　:</t>
  </si>
  <si>
    <t>リベット　　→</t>
  </si>
  <si>
    <t>ボルト　　　→</t>
  </si>
  <si>
    <t>主　材　　　→</t>
  </si>
  <si>
    <t>鋼　材　　　　　:</t>
  </si>
  <si>
    <t>壁　筋　　　→</t>
  </si>
  <si>
    <t>スタラップ　→</t>
  </si>
  <si>
    <t>フ－プ　　　→</t>
  </si>
  <si>
    <t>主　筋　　　→</t>
  </si>
  <si>
    <t>鉄　筋　　　　　:</t>
  </si>
  <si>
    <r>
      <t>N/mm</t>
    </r>
    <r>
      <rPr>
        <vertAlign val="superscript"/>
        <sz val="11"/>
        <rFont val="ＪＳ明朝"/>
        <family val="1"/>
      </rPr>
      <t>2</t>
    </r>
  </si>
  <si>
    <t>→　Fc</t>
  </si>
  <si>
    <t>階～　階</t>
  </si>
  <si>
    <t>想定　18</t>
  </si>
  <si>
    <t>1階基礎</t>
  </si>
  <si>
    <t>コンクリ－ト　　:</t>
  </si>
  <si>
    <t>9.使用材料</t>
  </si>
  <si>
    <t>杭耐力　　　　　:</t>
  </si>
  <si>
    <t>50KN/㎡（想定）</t>
  </si>
  <si>
    <t>地耐力　　　　　:</t>
  </si>
  <si>
    <t>直接布基礎</t>
  </si>
  <si>
    <t>8.基礎形式</t>
  </si>
  <si>
    <t>筋交い</t>
  </si>
  <si>
    <t>7.構造形式</t>
  </si>
  <si>
    <t>木造（在来工法）</t>
  </si>
  <si>
    <t>6.構造種別</t>
  </si>
  <si>
    <t>塔屋階無し</t>
  </si>
  <si>
    <t>地上　1階</t>
  </si>
  <si>
    <t>地下無し</t>
  </si>
  <si>
    <t>5.規模</t>
  </si>
  <si>
    <t>保育所</t>
  </si>
  <si>
    <t>4.用途</t>
  </si>
  <si>
    <t>昭和48年　（1973年）</t>
  </si>
  <si>
    <t>3.建設年</t>
  </si>
  <si>
    <t>2.建設地</t>
  </si>
  <si>
    <t>1.名称</t>
  </si>
  <si>
    <t>○○保育所</t>
  </si>
  <si>
    <t>福島市○○○○</t>
  </si>
  <si>
    <r>
      <t>000　m</t>
    </r>
    <r>
      <rPr>
        <vertAlign val="superscript"/>
        <sz val="11"/>
        <rFont val="ＪＳ明朝"/>
        <family val="1"/>
      </rPr>
      <t>2</t>
    </r>
  </si>
  <si>
    <t>○○○○建築設計事務所</t>
  </si>
  <si>
    <t>○○○○</t>
  </si>
  <si>
    <t>第　00000号</t>
  </si>
  <si>
    <t>（昭和　00年　0月00日　取得）</t>
  </si>
  <si>
    <t>○○○○○○</t>
  </si>
  <si>
    <t>福島市○○</t>
  </si>
  <si>
    <t>(株）　○○○○</t>
  </si>
  <si>
    <t>○○保育所</t>
  </si>
  <si>
    <t xml:space="preserve"> ●補足事項</t>
  </si>
  <si>
    <t>外観：北側外観写真</t>
  </si>
  <si>
    <t xml:space="preserve"> ●写真部位</t>
  </si>
  <si>
    <t>外観：東南側外観写真</t>
  </si>
  <si>
    <t>外観：南側外観写真</t>
  </si>
  <si>
    <t>現況写真　１</t>
  </si>
  <si>
    <t>合計</t>
  </si>
  <si>
    <t>内</t>
  </si>
  <si>
    <t>中</t>
  </si>
  <si>
    <t>⑩</t>
  </si>
  <si>
    <t>外</t>
  </si>
  <si>
    <t>⑨</t>
  </si>
  <si>
    <t>⑧</t>
  </si>
  <si>
    <t>⑦</t>
  </si>
  <si>
    <t>⑥</t>
  </si>
  <si>
    <t>⑤</t>
  </si>
  <si>
    <t>④</t>
  </si>
  <si>
    <t>③</t>
  </si>
  <si>
    <t>接合仕様低減係数：0.8</t>
  </si>
  <si>
    <t>(520)</t>
  </si>
  <si>
    <t>釘打ち(2-N75程度)以下</t>
  </si>
  <si>
    <t>筋かい45*90以上片掛け（釘）</t>
  </si>
  <si>
    <t>②</t>
  </si>
  <si>
    <t>接合仕様低減係数：0.6</t>
  </si>
  <si>
    <t>(1040)</t>
  </si>
  <si>
    <t>①</t>
  </si>
  <si>
    <t>kN/rad/m</t>
  </si>
  <si>
    <t>kN/m</t>
  </si>
  <si>
    <t>低減　Fe</t>
  </si>
  <si>
    <t>(kN)</t>
  </si>
  <si>
    <t>Qc (kN)</t>
  </si>
  <si>
    <t>Qw (kN)</t>
  </si>
  <si>
    <t>基準剛性</t>
  </si>
  <si>
    <t>基準耐力</t>
  </si>
  <si>
    <t>偏心率・床</t>
  </si>
  <si>
    <t>剛性率低減</t>
  </si>
  <si>
    <t>耐力計</t>
  </si>
  <si>
    <t>柱耐力</t>
  </si>
  <si>
    <t>無開口壁耐力</t>
  </si>
  <si>
    <t>方　向</t>
  </si>
  <si>
    <t>番号</t>
  </si>
  <si>
    <t>壁　仕　様　一　覧</t>
  </si>
  <si>
    <t>Ⅲ 3kN未満(横面の両端が通柱の場合)</t>
  </si>
  <si>
    <t>接合部仕様</t>
  </si>
  <si>
    <t>Ⅰ</t>
  </si>
  <si>
    <t>基礎仕様</t>
  </si>
  <si>
    <t>Σ剛性</t>
  </si>
  <si>
    <t>Σ耐力</t>
  </si>
  <si>
    <t>欅  4≦Qw＜5  L≧1.2</t>
  </si>
  <si>
    <t>独立柱</t>
  </si>
  <si>
    <t>kN/rad</t>
  </si>
  <si>
    <t>kN</t>
  </si>
  <si>
    <t>m</t>
  </si>
  <si>
    <t>修正剛性</t>
  </si>
  <si>
    <t>修正耐力</t>
  </si>
  <si>
    <t>劣化係数</t>
  </si>
  <si>
    <t>接合係数</t>
  </si>
  <si>
    <t>有効長</t>
  </si>
  <si>
    <t>係　数</t>
  </si>
  <si>
    <t>開口種類</t>
  </si>
  <si>
    <t>壁　長</t>
  </si>
  <si>
    <t>基準剛性</t>
  </si>
  <si>
    <t>基準耐力</t>
  </si>
  <si>
    <t>仕　様</t>
  </si>
  <si>
    <t>Y座標</t>
  </si>
  <si>
    <t>X座標</t>
  </si>
  <si>
    <t>１階　Y方向耐力要素計算－１</t>
  </si>
  <si>
    <t>耐　力　要　素</t>
  </si>
  <si>
    <t>Ｘ座標</t>
  </si>
  <si>
    <t>Ｙ座標</t>
  </si>
  <si>
    <t>１階　Ｘ方向耐力要素計算－１</t>
  </si>
  <si>
    <t>偏心率 ・床仕様による低減係数</t>
  </si>
  <si>
    <t>偏　心　率</t>
  </si>
  <si>
    <t>弾力半径</t>
  </si>
  <si>
    <t>ねじれ剛性</t>
  </si>
  <si>
    <t>偏心距離</t>
  </si>
  <si>
    <t>剛　　心</t>
  </si>
  <si>
    <t>重　　心</t>
  </si>
  <si>
    <t>１階　Ｘ方向偏心率計算</t>
  </si>
  <si>
    <t>Σ(剛性/Y ^2）</t>
  </si>
  <si>
    <t>Σ(剛性/Y）</t>
  </si>
  <si>
    <t>剛性・Y ^2</t>
  </si>
  <si>
    <t>剛性・Y</t>
  </si>
  <si>
    <t>１階</t>
  </si>
  <si>
    <t>２階</t>
  </si>
  <si>
    <t>３階</t>
  </si>
  <si>
    <t>Y方向</t>
  </si>
  <si>
    <t>Ｘ方向</t>
  </si>
  <si>
    <t>F s</t>
  </si>
  <si>
    <t>R s</t>
  </si>
  <si>
    <t>の逆数</t>
  </si>
  <si>
    <t>(rad)</t>
  </si>
  <si>
    <t>(kN/rad)</t>
  </si>
  <si>
    <t>Q (kN)</t>
  </si>
  <si>
    <t>剛性低減</t>
  </si>
  <si>
    <t>剛性率</t>
  </si>
  <si>
    <t>層間変形角</t>
  </si>
  <si>
    <t>剛　性</t>
  </si>
  <si>
    <t>剛性率の算定</t>
  </si>
  <si>
    <t>評　　点</t>
  </si>
  <si>
    <t>評　点</t>
  </si>
  <si>
    <t>edQu (kN)</t>
  </si>
  <si>
    <t>上部構造</t>
  </si>
  <si>
    <t>Qr (kN)</t>
  </si>
  <si>
    <t>割増係数</t>
  </si>
  <si>
    <t>Z</t>
  </si>
  <si>
    <t>(kN/㎡)</t>
  </si>
  <si>
    <t>(㎡)</t>
  </si>
  <si>
    <t>形　　状</t>
  </si>
  <si>
    <t>１階非木造</t>
  </si>
  <si>
    <t>軟弱地盤</t>
  </si>
  <si>
    <t>積雪必要耐力</t>
  </si>
  <si>
    <t>床面積</t>
  </si>
  <si>
    <t>QK 5</t>
  </si>
  <si>
    <t>QK 4</t>
  </si>
  <si>
    <t>QK 3</t>
  </si>
  <si>
    <t>QK 2</t>
  </si>
  <si>
    <t>QK 1</t>
  </si>
  <si>
    <t>軽い建物</t>
  </si>
  <si>
    <t>必要耐力（精算法）</t>
  </si>
  <si>
    <t>必要耐力・保有耐力</t>
  </si>
  <si>
    <t>１　階</t>
  </si>
  <si>
    <t>２　階</t>
  </si>
  <si>
    <t>３　階</t>
  </si>
  <si>
    <t>面材性能</t>
  </si>
  <si>
    <t>面材面積</t>
  </si>
  <si>
    <t>合計倍率</t>
  </si>
  <si>
    <t>火打倍率</t>
  </si>
  <si>
    <t>面材耐力</t>
  </si>
  <si>
    <t>床 倍 率 の 算 定</t>
  </si>
  <si>
    <t>火打ち水平構面</t>
  </si>
  <si>
    <t>面材貼り屋根面</t>
  </si>
  <si>
    <t>面材貼り床面</t>
  </si>
  <si>
    <t>床倍率</t>
  </si>
  <si>
    <t>水平構面の仕様</t>
  </si>
  <si>
    <t>水　平　構　面</t>
  </si>
  <si>
    <t>安全です。</t>
  </si>
  <si>
    <t>●　金属板葺き</t>
  </si>
  <si>
    <t>□　留めつけなし</t>
  </si>
  <si>
    <t>□　３～４段毎の留めつけ</t>
  </si>
  <si>
    <t>□　全てを留めつけ</t>
  </si>
  <si>
    <t>平瓦</t>
  </si>
  <si>
    <t>脱落の可能性は大きい
脱落の可能性は大きい</t>
  </si>
  <si>
    <t>□　それ以外</t>
  </si>
  <si>
    <t>脱落の可能性は小さい</t>
  </si>
  <si>
    <t>□　補強棟</t>
  </si>
  <si>
    <t>棟瓦</t>
  </si>
  <si>
    <t>○　瓦　等</t>
  </si>
  <si>
    <t>損傷の可能性</t>
  </si>
  <si>
    <t>屋根葺き材の仕様</t>
  </si>
  <si>
    <t>　　屋根葺き材の損傷の可能性</t>
  </si>
  <si>
    <t>　　該当する損傷の可能性を報告する。</t>
  </si>
  <si>
    <t>　　下表で該当するものに●をつけ、「安全です」以外に該当するものは、「問題有り」</t>
  </si>
  <si>
    <t>５．屋根葺き材落下の可能性</t>
  </si>
  <si>
    <t>その他の所見</t>
  </si>
  <si>
    <t>羽子板ボルトなどの横梨打接合邦に補強金物がない。</t>
  </si>
  <si>
    <t>母屋部分より、下屋部分に壁が多い。</t>
  </si>
  <si>
    <t>　　架構材接合部の外れを生じやすい例</t>
  </si>
  <si>
    <t>　　下表のいずれかに該当するものは、「問題有り」とし、報告する。</t>
  </si>
  <si>
    <t>４．横架材接合部の外れ</t>
  </si>
  <si>
    <t>各部の検討－２</t>
  </si>
  <si>
    <t>部分２階建てで、２階の直下部分に壁が少ない。</t>
  </si>
  <si>
    <t>短辺が4mを超える大きな吹き抜けがある。</t>
  </si>
  <si>
    <t>２階又は３階が荒板などの床で、住宅幅の1/2以上の大きさの吹き抜けがある。</t>
  </si>
  <si>
    <t>平面に凸凹が多い。</t>
  </si>
  <si>
    <t>　　損傷を生じやすい形状</t>
  </si>
  <si>
    <t>　　下表のいずれかに該当するものは、「問題有り」とし、警告を加える。</t>
  </si>
  <si>
    <t>３．水平構面の損傷</t>
  </si>
  <si>
    <t>陵地の盛土地で小規模な造成工事によるもの、液沃化の可能性かおるところ</t>
  </si>
  <si>
    <t>第３種地盤</t>
  </si>
  <si>
    <t>３０ｍよりも深い沖積層（軟弱層）、海・川・池・沼・水田等の埋立地および丘</t>
  </si>
  <si>
    <t>非常に悪い地盤</t>
  </si>
  <si>
    <t>改良）によるもの</t>
  </si>
  <si>
    <t>第２種地盤</t>
  </si>
  <si>
    <t>３０ｍよりも浅い沖積層、埋立地および盛土地で大規模な造成工事（転圧・地盤</t>
  </si>
  <si>
    <t>悪い地盤</t>
  </si>
  <si>
    <t>洪積台地または同等以上の地盤（下記以外のもの）</t>
  </si>
  <si>
    <t>良い・普通の地盤</t>
  </si>
  <si>
    <t>第１種地盤</t>
  </si>
  <si>
    <t>告示1793号</t>
  </si>
  <si>
    <t>解　　　説</t>
  </si>
  <si>
    <t>地盤の種類</t>
  </si>
  <si>
    <t>　　表（ｂ） 地盤の種類</t>
  </si>
  <si>
    <t xml:space="preserve">  住宅が傾く可能性が高い。</t>
  </si>
  <si>
    <t xml:space="preserve">  が生じる。</t>
  </si>
  <si>
    <t>○玉石などが移動したり、不随</t>
  </si>
  <si>
    <t>○玉石などが移動したり、傾く</t>
  </si>
  <si>
    <t>●安全である。</t>
  </si>
  <si>
    <t>鉄筋が入っていない</t>
  </si>
  <si>
    <t>鉄筋が入っている</t>
  </si>
  <si>
    <t>玉石、石積みブロック基礎など</t>
  </si>
  <si>
    <t>杭基礎、布基礎、ベタ基礎</t>
  </si>
  <si>
    <t>　　地盤の種類は、表（ｂ）により判定する。</t>
  </si>
  <si>
    <t>　　基礎の評価は、地盤と基礎の組み合わせに応じて下表で該当するものに●をつけ、該当する評価を報告する。</t>
  </si>
  <si>
    <t>２．基礎</t>
  </si>
  <si>
    <t>ｽｳｪｻﾞﾝ式ｻｳﾝﾀﾞｨﾝｸﾞ試験等で、地耐力30kN/m2以下の層が3m以上ある。</t>
  </si>
  <si>
    <t>河川・湖沼・池などの埋立地である。</t>
  </si>
  <si>
    <t>田畑の造成地で、造成後５年以内である。</t>
  </si>
  <si>
    <t>付近は液沃化の可能性があると言われている地域である。</t>
  </si>
  <si>
    <t>敷地が傾斜地で、敷地内に盛り土、切り土部分がある。</t>
  </si>
  <si>
    <t>　　問題の生じやすい地盤の例</t>
  </si>
  <si>
    <t>　　地形・地盤について、下表のいずれかに該当するものは、「問題有り」とし、報告する。</t>
  </si>
  <si>
    <t>１．地盤</t>
  </si>
  <si>
    <t>各部の検討－１</t>
  </si>
  <si>
    <t>箇 所 な ど</t>
  </si>
  <si>
    <t>部　位</t>
  </si>
  <si>
    <t>その他に、以下の部位が大きく壊れる可能性があります。</t>
  </si>
  <si>
    <t>耐震精密診断法１による総合評価</t>
  </si>
  <si>
    <t>床下部材</t>
  </si>
  <si>
    <t>基礎</t>
  </si>
  <si>
    <t>床下</t>
  </si>
  <si>
    <t>廊下</t>
  </si>
  <si>
    <t>一般室</t>
  </si>
  <si>
    <t>床面</t>
  </si>
  <si>
    <t>タイル以外</t>
  </si>
  <si>
    <t>タイル壁</t>
  </si>
  <si>
    <t>浴室</t>
  </si>
  <si>
    <t>木製板、合板</t>
  </si>
  <si>
    <t>内壁</t>
  </si>
  <si>
    <t>劣　化　現　象</t>
  </si>
  <si>
    <t>存在部位</t>
  </si>
  <si>
    <t>材料、部材等</t>
  </si>
  <si>
    <t>　（３）内部</t>
  </si>
  <si>
    <t>外壁との接合部</t>
  </si>
  <si>
    <t>金属ｻｲﾃﾞｨﾝﾀﾞ</t>
  </si>
  <si>
    <t>□欠落</t>
  </si>
  <si>
    <t>□割れ</t>
  </si>
  <si>
    <t>モルタル</t>
  </si>
  <si>
    <t>　（１）外部</t>
  </si>
  <si>
    <t>老朽度の チェックシート</t>
  </si>
  <si>
    <t>伝統工法 チェックシート</t>
  </si>
  <si>
    <t>傾斜地</t>
  </si>
  <si>
    <t>がけ地</t>
  </si>
  <si>
    <t>普通</t>
  </si>
  <si>
    <t>平坦</t>
  </si>
  <si>
    <t>地</t>
  </si>
  <si>
    <t>悪い</t>
  </si>
  <si>
    <t>上記以外の地盤</t>
  </si>
  <si>
    <t>良い</t>
  </si>
  <si>
    <t>地盤・地形状況の特定</t>
  </si>
  <si>
    <t>聞き取り調査 チェックシート</t>
  </si>
  <si>
    <t>備　　　考</t>
  </si>
  <si>
    <t>がけ壁亀裂有り</t>
  </si>
  <si>
    <t>擁壁亀裂有り</t>
  </si>
  <si>
    <t>分抜</t>
  </si>
  <si>
    <t>部き</t>
  </si>
  <si>
    <t>け吹</t>
  </si>
  <si>
    <t>合板無し</t>
  </si>
  <si>
    <t>面</t>
  </si>
  <si>
    <t>確</t>
  </si>
  <si>
    <t>合板有り</t>
  </si>
  <si>
    <t>小</t>
  </si>
  <si>
    <t>剛</t>
  </si>
  <si>
    <t>水</t>
  </si>
  <si>
    <t>方</t>
  </si>
  <si>
    <t>合</t>
  </si>
  <si>
    <t>筋かい端部</t>
  </si>
  <si>
    <t>接</t>
  </si>
  <si>
    <t>要造</t>
  </si>
  <si>
    <t>建物調査 B</t>
  </si>
  <si>
    <t>設計図書の有無</t>
  </si>
  <si>
    <t>特記事項</t>
  </si>
  <si>
    <t>工</t>
  </si>
  <si>
    <t>無</t>
  </si>
  <si>
    <t>等</t>
  </si>
  <si>
    <t>改</t>
  </si>
  <si>
    <t>築</t>
  </si>
  <si>
    <t>工事内容</t>
  </si>
  <si>
    <t>施工年</t>
  </si>
  <si>
    <t>工事の有無</t>
  </si>
  <si>
    <t>増</t>
  </si>
  <si>
    <t>小屋物置等の補正</t>
  </si>
  <si>
    <t>面　　積</t>
  </si>
  <si>
    <t>駆体</t>
  </si>
  <si>
    <t>露出</t>
  </si>
  <si>
    <t>種類</t>
  </si>
  <si>
    <t>樋の</t>
  </si>
  <si>
    <t>料</t>
  </si>
  <si>
    <t>材</t>
  </si>
  <si>
    <t>根</t>
  </si>
  <si>
    <t>屋</t>
  </si>
  <si>
    <t>用　　途</t>
  </si>
  <si>
    <t>西暦</t>
  </si>
  <si>
    <t>日</t>
  </si>
  <si>
    <t>月</t>
  </si>
  <si>
    <t>平成</t>
  </si>
  <si>
    <t>調査年月日</t>
  </si>
  <si>
    <t>建物調査 A</t>
  </si>
  <si>
    <t>１　　階</t>
  </si>
  <si>
    <t>　接合部仕様</t>
  </si>
  <si>
    <t>精算による必要耐力算定法を用いる方法</t>
  </si>
  <si>
    <t>屋根：モルタル</t>
  </si>
  <si>
    <t>屋根：銅板葺き</t>
  </si>
  <si>
    <t>伝統的工法</t>
  </si>
  <si>
    <t>　平屋建</t>
  </si>
  <si>
    <t>木造</t>
  </si>
  <si>
    <t>築</t>
  </si>
  <si>
    <t>建　物　概　要</t>
  </si>
  <si>
    <t>診断床面積</t>
  </si>
  <si>
    <t>合　　計</t>
  </si>
  <si>
    <t>外陣</t>
  </si>
  <si>
    <t>右室中</t>
  </si>
  <si>
    <t>大間</t>
  </si>
  <si>
    <t>内陣</t>
  </si>
  <si>
    <t>左室中</t>
  </si>
  <si>
    <t>室名</t>
  </si>
  <si>
    <t>形状</t>
  </si>
  <si>
    <t>重心 Y (m)</t>
  </si>
  <si>
    <t>重心 X (m)</t>
  </si>
  <si>
    <t>１階床面積算定</t>
  </si>
  <si>
    <t>床　面　積</t>
  </si>
  <si>
    <t>木ずり+ﾓﾙﾀﾙ≧t=20塗(大壁釘N50)</t>
  </si>
  <si>
    <t>筋かい45*90以上タスキ（釘）</t>
  </si>
  <si>
    <t>X重心距離 =</t>
  </si>
  <si>
    <t>Y重心距離 =</t>
  </si>
  <si>
    <t>S、W</t>
  </si>
  <si>
    <t>精密診断</t>
  </si>
  <si>
    <t>§０．耐震診断概要書目次</t>
  </si>
  <si>
    <t>２）　　診断手法（判定指標、診断方針、現場調査結果、補強方針）  ………</t>
  </si>
  <si>
    <t>３）　　補強計画考察  …………………………………………………………</t>
  </si>
  <si>
    <t>P.0 -  2</t>
  </si>
  <si>
    <t>P.0 -  3</t>
  </si>
  <si>
    <t>P.0 -  4</t>
  </si>
  <si>
    <t>P.0 -  5</t>
  </si>
  <si>
    <t>P.0 -  6</t>
  </si>
  <si>
    <t>P.0 - 10</t>
  </si>
  <si>
    <t>１５）　柱頭、柱脚引抜力計算（現況・補強後）  ………………………………</t>
  </si>
  <si>
    <t>１６）　筋かいの高さによる低減検討  …………………………………………</t>
  </si>
  <si>
    <t>１７）　鉄骨梁（ラチス）の検討  ………………………………………………</t>
  </si>
  <si>
    <t>１９）　基礎の短期応力の検討  ………………………………………………</t>
  </si>
  <si>
    <t>１）　　耐震診断建物概要  ……………………………………………………</t>
  </si>
  <si>
    <t>４）　　建物概要（総合評価）  …………………………………………………</t>
  </si>
  <si>
    <t>６）　　建物調査（A・B・聞き取り調査・老朽度）  ……………………………</t>
  </si>
  <si>
    <t>５）　　各部の検討  ……………………………………………………………</t>
  </si>
  <si>
    <t>８）　　現況平面図（各階平面図）  ……………………………………………</t>
  </si>
  <si>
    <t>９）　　補強後平面図（各階平面図）  …………………………………………</t>
  </si>
  <si>
    <t>１０）　現況耐力壁配置平面図（基準耐力・修正後耐力）  …………………</t>
  </si>
  <si>
    <t>１１）　補強後耐力壁配置平面図（基準耐力・修正後耐力）  ………………</t>
  </si>
  <si>
    <t>１２）　現況重心・剛心位置  …………………………………………………</t>
  </si>
  <si>
    <t>１３）　補強後重心・剛心位置  ………………………………………………</t>
  </si>
  <si>
    <t>１４）　水平構面の検討（現況・補強後）  ……………………………………</t>
  </si>
  <si>
    <t>７）  　壁仕様一覧（現況・補強後）  …………………………………………</t>
  </si>
  <si>
    <t>P.0 - 11</t>
  </si>
  <si>
    <t>P.0 - 12</t>
  </si>
  <si>
    <t>P.0 - 13</t>
  </si>
  <si>
    <t>P.0 - 14</t>
  </si>
  <si>
    <t>P.0 - 15</t>
  </si>
  <si>
    <t>P.0 - 16</t>
  </si>
  <si>
    <t>P.0 - 17</t>
  </si>
  <si>
    <t>○ ○ 建築設計事務所</t>
  </si>
  <si>
    <t>福島県福島市○○</t>
  </si>
  <si>
    <t>FAX  024-000-0000</t>
  </si>
  <si>
    <t>TEL  024-000-0000</t>
  </si>
  <si>
    <t>※ 必要な部分を追加・削除して使用の事</t>
  </si>
  <si>
    <t>１５）　建築図面（現況・補強後）  ……………………………………………</t>
  </si>
  <si>
    <t>P.0 - 20</t>
  </si>
  <si>
    <t>１６）　写真等（現況の分かる資料）  …………………………………………</t>
  </si>
  <si>
    <t>　　3）建物概要</t>
  </si>
  <si>
    <t>　　4）診断方針</t>
  </si>
  <si>
    <t>目次の参考例</t>
  </si>
  <si>
    <r>
      <t>木</t>
    </r>
    <r>
      <rPr>
        <sz val="25"/>
        <rFont val="Century"/>
        <family val="1"/>
      </rPr>
      <t xml:space="preserve"> </t>
    </r>
    <r>
      <rPr>
        <sz val="25"/>
        <rFont val="ＭＳ 明朝"/>
        <family val="1"/>
      </rPr>
      <t>造</t>
    </r>
    <r>
      <rPr>
        <sz val="25"/>
        <rFont val="Century"/>
        <family val="1"/>
      </rPr>
      <t xml:space="preserve"> </t>
    </r>
    <r>
      <rPr>
        <sz val="25"/>
        <rFont val="ＭＳ 明朝"/>
        <family val="1"/>
      </rPr>
      <t>耐</t>
    </r>
    <r>
      <rPr>
        <sz val="25"/>
        <rFont val="Century"/>
        <family val="1"/>
      </rPr>
      <t xml:space="preserve"> </t>
    </r>
    <r>
      <rPr>
        <sz val="25"/>
        <rFont val="ＭＳ 明朝"/>
        <family val="1"/>
      </rPr>
      <t>震</t>
    </r>
    <r>
      <rPr>
        <sz val="25"/>
        <rFont val="Century"/>
        <family val="1"/>
      </rPr>
      <t xml:space="preserve"> </t>
    </r>
    <r>
      <rPr>
        <sz val="25"/>
        <rFont val="ＭＳ 明朝"/>
        <family val="1"/>
      </rPr>
      <t>診</t>
    </r>
    <r>
      <rPr>
        <sz val="25"/>
        <rFont val="Century"/>
        <family val="1"/>
      </rPr>
      <t xml:space="preserve"> </t>
    </r>
    <r>
      <rPr>
        <sz val="25"/>
        <rFont val="ＭＳ 明朝"/>
        <family val="1"/>
      </rPr>
      <t>断</t>
    </r>
    <r>
      <rPr>
        <sz val="25"/>
        <rFont val="Century"/>
        <family val="1"/>
      </rPr>
      <t xml:space="preserve"> </t>
    </r>
    <r>
      <rPr>
        <sz val="25"/>
        <rFont val="ＭＳ 明朝"/>
        <family val="1"/>
      </rPr>
      <t>報</t>
    </r>
    <r>
      <rPr>
        <sz val="25"/>
        <rFont val="Century"/>
        <family val="1"/>
      </rPr>
      <t xml:space="preserve"> </t>
    </r>
    <r>
      <rPr>
        <sz val="25"/>
        <rFont val="ＭＳ 明朝"/>
        <family val="1"/>
      </rPr>
      <t>告</t>
    </r>
    <r>
      <rPr>
        <sz val="25"/>
        <rFont val="Century"/>
        <family val="1"/>
      </rPr>
      <t xml:space="preserve"> </t>
    </r>
    <r>
      <rPr>
        <sz val="25"/>
        <rFont val="ＭＳ 明朝"/>
        <family val="1"/>
      </rPr>
      <t>書</t>
    </r>
  </si>
  <si>
    <t>[精密診断 2012年版]</t>
  </si>
  <si>
    <t>QK1</t>
  </si>
  <si>
    <t>QK2</t>
  </si>
  <si>
    <t>QK3</t>
  </si>
  <si>
    <t>QK4</t>
  </si>
  <si>
    <t>QK5</t>
  </si>
  <si>
    <t>QK6</t>
  </si>
  <si>
    <t>2</t>
  </si>
  <si>
    <t>3</t>
  </si>
  <si>
    <t>1</t>
  </si>
  <si>
    <t>※Ｋ1～Ｋ6の係数は2階建て以上に適用</t>
  </si>
  <si>
    <t>階</t>
  </si>
  <si>
    <t>積雪荷重  H = 100 ㎝</t>
  </si>
  <si>
    <t>福島県○○○○○○○○</t>
  </si>
  <si>
    <t>○○建築設計事務所</t>
  </si>
  <si>
    <t>○○ ○○</t>
  </si>
  <si>
    <t xml:space="preserve">   不  明（計算結果より推定）</t>
  </si>
  <si>
    <t>目標評点</t>
  </si>
  <si>
    <t>　吹き抜け面積　　(㎡)</t>
  </si>
  <si>
    <t xml:space="preserve"> オーバーハング面積 (㎡)</t>
  </si>
  <si>
    <t>２階床面積算定</t>
  </si>
  <si>
    <t>３階床面積算定</t>
  </si>
  <si>
    <t>部　　位</t>
  </si>
  <si>
    <t>材料・部材等</t>
  </si>
  <si>
    <t>劣 化 現 象</t>
  </si>
  <si>
    <t>未満</t>
  </si>
  <si>
    <t>以上</t>
  </si>
  <si>
    <t>築１０年</t>
  </si>
  <si>
    <t>存在点数</t>
  </si>
  <si>
    <t>劣化</t>
  </si>
  <si>
    <t>点数</t>
  </si>
  <si>
    <t>コメント</t>
  </si>
  <si>
    <t>金属板</t>
  </si>
  <si>
    <t>瓦・スレート</t>
  </si>
  <si>
    <t>軒・呼び樋</t>
  </si>
  <si>
    <t>縦　　樋</t>
  </si>
  <si>
    <t>木製板、合板</t>
  </si>
  <si>
    <t/>
  </si>
  <si>
    <t>窯業系ｻｲﾃﾞｨﾝｸﾞ</t>
  </si>
  <si>
    <t>金属ｻｲﾃﾞｨﾝｸﾞ</t>
  </si>
  <si>
    <t xml:space="preserve">  露出した躯体</t>
  </si>
  <si>
    <t>金属ｻｲﾃﾞｨﾝｸﾞ</t>
  </si>
  <si>
    <t>床排水</t>
  </si>
  <si>
    <t>内壁、窓下</t>
  </si>
  <si>
    <t>一般室</t>
  </si>
  <si>
    <t>廊下</t>
  </si>
  <si>
    <t>床下</t>
  </si>
  <si>
    <t>床面</t>
  </si>
  <si>
    <t>基礎の亀裂や、床下部材に腐朽、蟻道、蟻害がある</t>
  </si>
  <si>
    <t>傾斜、過度の振動、床鳴りがある</t>
  </si>
  <si>
    <t>変退色、さび、さび穴、ずれ、めくれがある</t>
  </si>
  <si>
    <t>割れ、欠け、ずれ、欠落がある</t>
  </si>
  <si>
    <t>変退色、さび、割れ、ずれ、欠落がある</t>
  </si>
  <si>
    <t>水浸み痕、こけ、割れ、抜け節、ずれ、腐朽がある</t>
  </si>
  <si>
    <t>こけ、割れ、ずれ、欠落、シール切れがある</t>
  </si>
  <si>
    <t>変退色、さび、さび穴、ずれ、めくれ、目地空き、シール切れがある</t>
  </si>
  <si>
    <t>こけ、０.3mm以上の亀裂、剥落がある</t>
  </si>
  <si>
    <t>水浸み痕、こけ、腐朽、蟻道、蟻害がある</t>
  </si>
  <si>
    <t>水浸み痕、こけ、われ、抜け節、ずれ、腐朽がある</t>
  </si>
  <si>
    <t>接合部に亀裂、隙間、緩み、シール・切れ、剥離等がある</t>
  </si>
  <si>
    <t>壁面を伝って流れている、または排水の仕組みが無い</t>
  </si>
  <si>
    <t>水浸み痕、はがれ、亀裂、カビがある</t>
  </si>
  <si>
    <t>目地の亀裂、タイルの割れがある</t>
  </si>
  <si>
    <t>水浸み痕、変色、亀裂、カビ、腐朽、蟻害がある</t>
  </si>
  <si>
    <t>２</t>
  </si>
  <si>
    <t>４</t>
  </si>
  <si>
    <t>１</t>
  </si>
  <si>
    <t>１</t>
  </si>
  <si>
    <t>バ</t>
  </si>
  <si>
    <t>ル</t>
  </si>
  <si>
    <t>コ</t>
  </si>
  <si>
    <t>ニ</t>
  </si>
  <si>
    <t>｜</t>
  </si>
  <si>
    <t xml:space="preserve">  屋根葺き材</t>
  </si>
  <si>
    <t xml:space="preserve">  樋</t>
  </si>
  <si>
    <t xml:space="preserve">  外壁仕上げ</t>
  </si>
  <si>
    <t>手すり壁</t>
  </si>
  <si>
    <t>１  階</t>
  </si>
  <si>
    <t>３  階</t>
  </si>
  <si>
    <t>２  階</t>
  </si>
  <si>
    <t>※W判定資料・概要書・一般概要・建物概要は必ず作成の事</t>
  </si>
  <si>
    <r>
      <t xml:space="preserve">　 </t>
    </r>
    <r>
      <rPr>
        <sz val="11"/>
        <color indexed="10"/>
        <rFont val="ＭＳ Ｐ明朝"/>
        <family val="1"/>
      </rPr>
      <t>その他は参考資料です。計算ソフトの出力で代用しても良いです。</t>
    </r>
  </si>
  <si>
    <t>昭和55年建設省告示 第1793号</t>
  </si>
  <si>
    <t>判　断　基　準</t>
  </si>
  <si>
    <t>洪積台地または同等以上の地盤</t>
  </si>
  <si>
    <t>設計仕様書のある地盤改良（ﾗｯﾌﾟﾙ、表層改良、柱状改良）</t>
  </si>
  <si>
    <t>長期許容地耐力 50 kN/㎡以上</t>
  </si>
  <si>
    <t>下記以外</t>
  </si>
  <si>
    <t>３０ｍよりも浅い沖積層（軟弱層）</t>
  </si>
  <si>
    <t>によるもの（宅地造成等の規制法・同施工令に適合するもの）</t>
  </si>
  <si>
    <t>埋め立て地および盛り土地で大規模な造成工事（転圧・地盤改良）</t>
  </si>
  <si>
    <t>長期許容地耐力 20 kN/㎡以上、50 kN/㎡未満</t>
  </si>
  <si>
    <t>３０ｍよりも深い沖積層（軟弱層）</t>
  </si>
  <si>
    <t>海・川・池・沼・水田等の埋立地および丘陵地の盛土地で小規模な</t>
  </si>
  <si>
    <t>造成工事によるもので軟弱な地盤</t>
  </si>
  <si>
    <t>地盤の分類</t>
  </si>
  <si>
    <t>重い建物</t>
  </si>
  <si>
    <t>非常に重い建物</t>
  </si>
  <si>
    <t>面　積</t>
  </si>
  <si>
    <t>QKfl1</t>
  </si>
  <si>
    <t>QKfl2</t>
  </si>
  <si>
    <t>地域係数Z=</t>
  </si>
  <si>
    <t>QKfl3</t>
  </si>
  <si>
    <t>QKfl4</t>
  </si>
  <si>
    <t>QKfl5</t>
  </si>
  <si>
    <t>QKfl6</t>
  </si>
  <si>
    <t>QK 6</t>
  </si>
  <si>
    <t>倒壊する可能性が高い</t>
  </si>
  <si>
    <t>0.7以上～1.0未満</t>
  </si>
  <si>
    <t>一応倒壊しない</t>
  </si>
  <si>
    <t>1.0以上～1.5未満</t>
  </si>
  <si>
    <t>倒壊しない</t>
  </si>
  <si>
    <t>1.5以上</t>
  </si>
  <si>
    <t>上部構造評点</t>
  </si>
  <si>
    <t>Y方向</t>
  </si>
  <si>
    <t>Ｘ方向</t>
  </si>
  <si>
    <t xml:space="preserve">基 本 耐 力 </t>
  </si>
  <si>
    <t>(㎡)</t>
  </si>
  <si>
    <t>(kN/㎡)</t>
  </si>
  <si>
    <t>　建物名称(建築主名)</t>
  </si>
  <si>
    <t>○○○</t>
  </si>
  <si>
    <t>　建築場所</t>
  </si>
  <si>
    <t>福島県○○○○</t>
  </si>
  <si>
    <t>　申込者名</t>
  </si>
  <si>
    <t>○○○設計事務所</t>
  </si>
  <si>
    <t>　住　　所</t>
  </si>
  <si>
    <t>福島県○○○○○○</t>
  </si>
  <si>
    <t>　竣 工 年</t>
  </si>
  <si>
    <t>　構造階数</t>
  </si>
  <si>
    <t>　建物仕様</t>
  </si>
  <si>
    <t>　必要耐力の算定法</t>
  </si>
  <si>
    <t>　地域係数　Ｚ</t>
  </si>
  <si>
    <t xml:space="preserve"> 1.00</t>
  </si>
  <si>
    <t>　軟弱地盤割増</t>
  </si>
  <si>
    <t>　形状割増係数</t>
  </si>
  <si>
    <t>１階 ： 1.00</t>
  </si>
  <si>
    <t>　積　　　　雪</t>
  </si>
  <si>
    <t>一般地域</t>
  </si>
  <si>
    <t>　基礎形式</t>
  </si>
  <si>
    <t>Ｉ</t>
  </si>
  <si>
    <t>鉄筋コンクリート基礎</t>
  </si>
  <si>
    <t>　柱　仕　様</t>
  </si>
  <si>
    <t>主要な柱径＝26 cm以上</t>
  </si>
  <si>
    <t>Ⅲ：ほぞ差し､釘打ち､かすがい等(構面の両端が､通し柱の場合)</t>
  </si>
  <si>
    <t>　１階非木造割増</t>
  </si>
  <si>
    <t>１階が鉄骨造または鉄筋コンクリート造ではない　割増係数= 1.0</t>
  </si>
  <si>
    <t>　壁耐力低減係数</t>
  </si>
  <si>
    <t>どの位置の壁でも、階数に応じた耐力低減係数とする。</t>
  </si>
  <si>
    <t>　壁長900mm未満の対応</t>
  </si>
  <si>
    <t>900mm未満でも壁が連続している場合、耐力を計算する。</t>
  </si>
  <si>
    <t>　建築場所</t>
  </si>
  <si>
    <t>２　　階</t>
  </si>
  <si>
    <t>３　　階</t>
  </si>
  <si>
    <t>　必要耐力用床面積　(㎡)</t>
  </si>
  <si>
    <t>　小屋裏物置面積　(㎡)</t>
  </si>
  <si>
    <t>　バルコニー面積　(㎡)</t>
  </si>
  <si>
    <t>　ポーチ面積　　　　(㎡)</t>
  </si>
  <si>
    <t>　診断床面積　　　　(㎡)</t>
  </si>
  <si>
    <t>地　盤　の　説　明</t>
  </si>
  <si>
    <t>　第１種地盤</t>
  </si>
  <si>
    <t>　岩盤、硬質砂れき層その他主として第三紀以前の地層によって構成されているもの又は地</t>
  </si>
  <si>
    <t>　盤周期等についての調査若しくは研究の結果に基づき、これと同程度の地盤周期を有する</t>
  </si>
  <si>
    <t>　と認められるもの</t>
  </si>
  <si>
    <t>　第２種地盤</t>
  </si>
  <si>
    <t>　第１種地盤及び第３種地盤以外のもの</t>
  </si>
  <si>
    <t>　第３種地盤</t>
  </si>
  <si>
    <t>　腐植土、泥土その他これらに類するもので大部分が構成されている沖積層（盛土かおる場</t>
  </si>
  <si>
    <t>　合においてはこれを含む。）で、その深さがおおむね３０ｍ以上のもの、沼沢、泥海等を</t>
  </si>
  <si>
    <t>　埋め立てた地盤の深さがおおむね３ｍ以上であり、かつ、これらで埋め立てられてからお</t>
  </si>
  <si>
    <t>　おむね３０年経過していないもの又は地盤周期等についての調査若しくは研究の結果に基</t>
  </si>
  <si>
    <t>　づき、これらと同程度の地盤周期を有すると認められるもの</t>
  </si>
  <si>
    <t>Ｘ方向</t>
  </si>
  <si>
    <t>Y方向</t>
  </si>
  <si>
    <t>上部構造評点</t>
  </si>
  <si>
    <t>1.5以上</t>
  </si>
  <si>
    <t>倒壊しない</t>
  </si>
  <si>
    <t>1.0以上～1.5未満</t>
  </si>
  <si>
    <t>一応倒壊しない</t>
  </si>
  <si>
    <t>0.7以上～1.0未満</t>
  </si>
  <si>
    <t>倒壊する可能性がある</t>
  </si>
  <si>
    <t>倒壊する可能性が高い</t>
  </si>
  <si>
    <t>□</t>
  </si>
  <si>
    <t>①地盤の崩壊等</t>
  </si>
  <si>
    <t>②基礎の破損・亀裂等</t>
  </si>
  <si>
    <t>■</t>
  </si>
  <si>
    <t>③水平構面（床や屋根）の損傷</t>
  </si>
  <si>
    <t>大きな部屋(9. 10×9. 10)かおり野俎板のみの水平構面となっている。</t>
  </si>
  <si>
    <t>④横架材接合邦の外れ</t>
  </si>
  <si>
    <t>⑤屋根葺き材の落下</t>
  </si>
  <si>
    <t>⑥柱の折損</t>
  </si>
  <si>
    <t>基 礎 Ⅰ</t>
  </si>
  <si>
    <t>健全な鉄筋コンクリートの布基礎又はべた基礎</t>
  </si>
  <si>
    <t>基 礎 Ⅱ</t>
  </si>
  <si>
    <t>ひび割れのある鉄筋コンクリートの布基礎又はべた基礎、無筋コンクリートの布基礎、柱脚に足固めを設け鉄筋コンクリート底盤に柱脚または足固め等を緊結した玉石基礎、軽微なひび割れのある無筋コンクリート造の基礎</t>
  </si>
  <si>
    <t>基 礎 Ⅲ</t>
  </si>
  <si>
    <t>玉石、石積、ブロック基礎、ひび割れのある無筋コンクリート造の基礎など</t>
  </si>
  <si>
    <t>接合部Ⅰ</t>
  </si>
  <si>
    <t>平１２建告1460号に適合する仕様</t>
  </si>
  <si>
    <t>接合部Ⅱ</t>
  </si>
  <si>
    <t>羽子板ボルト、山形プレートＶＰ、かど金物Ｃ Ｐ-Ｔ、Ｃ Ｐ－Ｌ、込み栓</t>
  </si>
  <si>
    <t>接合部Ⅲ</t>
  </si>
  <si>
    <t>ほぞ差し、釘打ち、かすがい等（構面の両端が通し柱の場合）</t>
  </si>
  <si>
    <t>接合部Ⅳ</t>
  </si>
  <si>
    <t>ほぞ差し、釘打ち、かすがい等</t>
  </si>
  <si>
    <t>建物周囲に、1. 5m以上の擁壁がある。</t>
  </si>
  <si>
    <t>○ひび割れが入る恐れがある。</t>
  </si>
  <si>
    <t xml:space="preserve">  可能性がある。</t>
  </si>
  <si>
    <t>○亀裂が入る恐れがある。</t>
  </si>
  <si>
    <t>○大きな亀裂が入る恐れがある。</t>
  </si>
  <si>
    <t xml:space="preserve">  住宅が傾く可能性がある。</t>
  </si>
  <si>
    <t>２階の直下に壁がない外周壁が２面以上ある。（ただし、枠粗壁工法の場合を除く）</t>
  </si>
  <si>
    <t>１２畳以上の大きな部屋がある。</t>
  </si>
  <si>
    <t>一応安全です。</t>
  </si>
  <si>
    <t>脱落の可能性がある。</t>
  </si>
  <si>
    <t>申込者氏名</t>
  </si>
  <si>
    <t>○ １</t>
  </si>
  <si>
    <t>専用住宅</t>
  </si>
  <si>
    <t>申込者住所</t>
  </si>
  <si>
    <t>福島県○○○○○</t>
  </si>
  <si>
    <t>○ ２</t>
  </si>
  <si>
    <t>併用住宅</t>
  </si>
  <si>
    <t>郵便番号</t>
  </si>
  <si>
    <t>000-0000</t>
  </si>
  <si>
    <t>● ３</t>
  </si>
  <si>
    <t>その他</t>
  </si>
  <si>
    <t>電話番号</t>
  </si>
  <si>
    <t>024-000-0000</t>
  </si>
  <si>
    <t>所有区分</t>
  </si>
  <si>
    <t>● １</t>
  </si>
  <si>
    <t>持家</t>
  </si>
  <si>
    <t>借家</t>
  </si>
  <si>
    <t>柱半間スパン・柱小径</t>
  </si>
  <si>
    <t>建物名称</t>
  </si>
  <si>
    <t>○○○</t>
  </si>
  <si>
    <t>半間スパン</t>
  </si>
  <si>
    <t xml:space="preserve">  ㎝</t>
  </si>
  <si>
    <t>建物所在地</t>
  </si>
  <si>
    <t>福島県○○○○○○</t>
  </si>
  <si>
    <t>柱小径</t>
  </si>
  <si>
    <t>竣工年</t>
  </si>
  <si>
    <t>□</t>
  </si>
  <si>
    <t>瓦葺き（重い屋根）</t>
  </si>
  <si>
    <t>築年数</t>
  </si>
  <si>
    <t>□</t>
  </si>
  <si>
    <t>ｽﾚｰﾄ瓦（重い屋根）</t>
  </si>
  <si>
    <t>階数</t>
  </si>
  <si>
    <t>■</t>
  </si>
  <si>
    <t>鉄板葺き（軽い）</t>
  </si>
  <si>
    <t>木造伝統的構法</t>
  </si>
  <si>
    <t>シングル葺き（軽い）</t>
  </si>
  <si>
    <t>構造</t>
  </si>
  <si>
    <t>一部RC、ブロック造（浴室のみ）</t>
  </si>
  <si>
    <t>地下室と見なされる車庫を有す</t>
  </si>
  <si>
    <t>角波鉄板</t>
  </si>
  <si>
    <t>平面的、断面的に異種構造部分を有するが、</t>
  </si>
  <si>
    <t>板張り、合板張り</t>
  </si>
  <si>
    <t>木造部分で独立している</t>
  </si>
  <si>
    <t>ラスモルタル</t>
  </si>
  <si>
    <t>構造的特記事項</t>
  </si>
  <si>
    <t>今回の東日本大震災（震度５強）により一部被害が発生</t>
  </si>
  <si>
    <t>窯業系サイディング</t>
  </si>
  <si>
    <t>している。斗供部分を止めている込み栓部分が破損した</t>
  </si>
  <si>
    <t>金属サイディング</t>
  </si>
  <si>
    <t>事により各部の損傷が発生したと思われる。</t>
  </si>
  <si>
    <t>上塗壁</t>
  </si>
  <si>
    <t>塩ビ</t>
  </si>
  <si>
    <t>鉄板</t>
  </si>
  <si>
    <t>梁</t>
  </si>
  <si>
    <t>した</t>
  </si>
  <si>
    <t>柱</t>
  </si>
  <si>
    <t>土台</t>
  </si>
  <si>
    <t>異種構造部分は、本診断対象外であり、木造部分のみ検討します。</t>
  </si>
  <si>
    <t>１階短辺方向スパン</t>
  </si>
  <si>
    <t>小屋裏利用</t>
  </si>
  <si>
    <t>○ １</t>
  </si>
  <si>
    <t>有り</t>
  </si>
  <si>
    <t>３階床面積</t>
  </si>
  <si>
    <t>㎡</t>
  </si>
  <si>
    <t>スパン</t>
  </si>
  <si>
    <t>● ２</t>
  </si>
  <si>
    <t>無し</t>
  </si>
  <si>
    <t>２階床面積</t>
  </si>
  <si>
    <t>● １</t>
  </si>
  <si>
    <t>６ｍ以上</t>
  </si>
  <si>
    <t>１階床面積</t>
  </si>
  <si>
    <t>○ ２</t>
  </si>
  <si>
    <t>４ｍ以上６ｍ未満</t>
  </si>
  <si>
    <t>地階床面積</t>
  </si>
  <si>
    <t>○ ３</t>
  </si>
  <si>
    <t>４ｍ未満</t>
  </si>
  <si>
    <t>延べ床面積</t>
  </si>
  <si>
    <t>工事種別</t>
  </si>
  <si>
    <t>有</t>
  </si>
  <si>
    <t>○ １</t>
  </si>
  <si>
    <t>有</t>
  </si>
  <si>
    <t>● ２</t>
  </si>
  <si>
    <t>造</t>
  </si>
  <si>
    <t>事</t>
  </si>
  <si>
    <t>災害履歴</t>
  </si>
  <si>
    <t>□</t>
  </si>
  <si>
    <t>床下浸水、床上浸水</t>
  </si>
  <si>
    <t>住宅金融公庫</t>
  </si>
  <si>
    <t>● １</t>
  </si>
  <si>
    <t>金融公庫融資有り</t>
  </si>
  <si>
    <t>火災、ボヤ</t>
  </si>
  <si>
    <t>融資有無</t>
  </si>
  <si>
    <t>○ ２</t>
  </si>
  <si>
    <t>金融公庫融資無し</t>
  </si>
  <si>
    <t>図面有り、筋かい・接合金物の配置記入有り（平面図内に記入有り）</t>
  </si>
  <si>
    <t>図面有り、筋かい・接合金物の配置記入無し（立面のみ記入含む）</t>
  </si>
  <si>
    <t>● ３</t>
  </si>
  <si>
    <t>図面無し</t>
  </si>
  <si>
    <t>○ ４</t>
  </si>
  <si>
    <t>図面有り、筋かいの配置記入有り</t>
  </si>
  <si>
    <t>○ ５</t>
  </si>
  <si>
    <t>図面有り、筋かいの配置記入無し</t>
  </si>
  <si>
    <t>整備図面</t>
  </si>
  <si>
    <t>・平面図　　□立面図　　□矩計図　　□累世図　　□基礎伏図　　□軸組図</t>
  </si>
  <si>
    <t>※目視調査可能部分において記入する</t>
  </si>
  <si>
    <t>部位等</t>
  </si>
  <si>
    <t>調査内容</t>
  </si>
  <si>
    <t>調査実施・不可</t>
  </si>
  <si>
    <t>大きな欠き込み、割れの</t>
  </si>
  <si>
    <t>欠き込み有り</t>
  </si>
  <si>
    <t>割れ有り</t>
  </si>
  <si>
    <t>有無</t>
  </si>
  <si>
    <t>欠き込み無し</t>
  </si>
  <si>
    <t>割れ無し</t>
  </si>
  <si>
    <t>主構</t>
  </si>
  <si>
    <t>損部</t>
  </si>
  <si>
    <t>調査不可</t>
  </si>
  <si>
    <t>・材</t>
  </si>
  <si>
    <t>柱頭・柱脚接合部の仕様</t>
  </si>
  <si>
    <t>金物有り</t>
  </si>
  <si>
    <t>O I</t>
  </si>
  <si>
    <t>H12建告第1460号に適合す</t>
  </si>
  <si>
    <t>な耐</t>
  </si>
  <si>
    <t>接の</t>
  </si>
  <si>
    <t>る仕様</t>
  </si>
  <si>
    <t>組上</t>
  </si>
  <si>
    <t>合断</t>
  </si>
  <si>
    <t>O Ⅱ</t>
  </si>
  <si>
    <t>羽子板ﾎ勺ﾚﾄ、山形ﾌﾟﾚｰﾄ</t>
  </si>
  <si>
    <t>等　</t>
  </si>
  <si>
    <t>全面</t>
  </si>
  <si>
    <t>VP、かど金物CP-T、CP-L、</t>
  </si>
  <si>
    <t>物欠</t>
  </si>
  <si>
    <t>込み栓</t>
  </si>
  <si>
    <t>○Ⅲ</t>
  </si>
  <si>
    <t>ほぞ差し、釘打ち、かすが</t>
  </si>
  <si>
    <t>い等（横面の両端が通し柱</t>
  </si>
  <si>
    <t>の場合）</t>
  </si>
  <si>
    <t>O IV</t>
  </si>
  <si>
    <t>い等</t>
  </si>
  <si>
    <t>金物無し</t>
  </si>
  <si>
    <t>床下部分</t>
  </si>
  <si>
    <t>足固め、根からみ等で固められているか。</t>
  </si>
  <si>
    <t>足固め有り</t>
  </si>
  <si>
    <t>布基礎、土台のない形式の</t>
  </si>
  <si>
    <t>足固め無し</t>
  </si>
  <si>
    <t>場合に調査</t>
  </si>
  <si>
    <t>筋かい端部の金物の有無</t>
  </si>
  <si>
    <t>※H12建告第1460号に適合する仕様</t>
  </si>
  <si>
    <t>の金物のある場合は「金物有り」に</t>
  </si>
  <si>
    <t>法</t>
  </si>
  <si>
    <t>チェック</t>
  </si>
  <si>
    <t>床仕様区分</t>
  </si>
  <si>
    <t>火打ち有り</t>
  </si>
  <si>
    <t>平</t>
  </si>
  <si>
    <t>　(火打ちの有無、床板は合板か、</t>
  </si>
  <si>
    <t>・</t>
  </si>
  <si>
    <t>　金物は充分使用されているか)</t>
  </si>
  <si>
    <t>火打ち無し</t>
  </si>
  <si>
    <t>性</t>
  </si>
  <si>
    <t>の</t>
  </si>
  <si>
    <t>屋</t>
  </si>
  <si>
    <t>保</t>
  </si>
  <si>
    <t>吹き抜け面積、吹き抜け</t>
  </si>
  <si>
    <t>吹き抜け有り</t>
  </si>
  <si>
    <t>縦</t>
  </si>
  <si>
    <t xml:space="preserve">                      m</t>
  </si>
  <si>
    <t>部分の対策、補強の有無</t>
  </si>
  <si>
    <t>横</t>
  </si>
  <si>
    <t>吹き抜け無し</t>
  </si>
  <si>
    <t>下屋、増築部</t>
  </si>
  <si>
    <t>母屋との接合部分で金物が</t>
  </si>
  <si>
    <t>充分使用されているか</t>
  </si>
  <si>
    <t>● ３</t>
  </si>
  <si>
    <t>ブロック塀</t>
  </si>
  <si>
    <t>1.2mを超えるブロック塀の</t>
  </si>
  <si>
    <t>1. 2mを超えるブロック塀無し</t>
  </si>
  <si>
    <t>1.2mを超えるブロック塀に控え壁有り</t>
  </si>
  <si>
    <t>1.2mを超えるブロック塀に控え壁無し</t>
  </si>
  <si>
    <t>擁壁・がけの状況</t>
  </si>
  <si>
    <t>傾斜、亀裂、ハラミの有無</t>
  </si>
  <si>
    <t>擁壁無し又は支障無し</t>
  </si>
  <si>
    <t>がけ無し又は支障無し</t>
  </si>
  <si>
    <t>擁壁傾斜有り</t>
  </si>
  <si>
    <t>がけ壁傾斜有り</t>
  </si>
  <si>
    <t>擁壁ハラミ有り</t>
  </si>
  <si>
    <t>がけ壁ハラミ有り</t>
  </si>
  <si>
    <t>筋かい有無</t>
  </si>
  <si>
    <t>筋かいは入っていた</t>
  </si>
  <si>
    <t>上塗り壁の</t>
  </si>
  <si>
    <t>上塗り壁有り</t>
  </si>
  <si>
    <t>筋かいは入っていない</t>
  </si>
  <si>
    <t>上塗り壁無し</t>
  </si>
  <si>
    <t>筋かいは不明</t>
  </si>
  <si>
    <t>上塗り壁は不明</t>
  </si>
  <si>
    <t>筋かいのサイズ</t>
  </si>
  <si>
    <t>45 cm x　105 cm</t>
  </si>
  <si>
    <t>壁の厚さ</t>
  </si>
  <si>
    <t>　　　　　　　cm</t>
  </si>
  <si>
    <t>基礎形式</t>
  </si>
  <si>
    <t>基礎は鉄筋コンクリート布基礎</t>
  </si>
  <si>
    <t>鉄筋の有無が不明な場合は</t>
  </si>
  <si>
    <t>基礎は無筋コンクリート布基礎</t>
  </si>
  <si>
    <t>無筋コンクリート布基礎</t>
  </si>
  <si>
    <t>基礎は玉石、石積み、ブロック積み</t>
  </si>
  <si>
    <t>として扱う</t>
  </si>
  <si>
    <t>○ ４</t>
  </si>
  <si>
    <t>基礎形式は不明</t>
  </si>
  <si>
    <t>白蟻</t>
  </si>
  <si>
    <t>白蟻被害は無い</t>
  </si>
  <si>
    <t>白蟻被害を受けたが、駆除し、被害部分の補強を行った</t>
  </si>
  <si>
    <t>白蟻被害を受けたが、駆除のみ行った</t>
  </si>
  <si>
    <t>白蟻被害を受けている</t>
  </si>
  <si>
    <t>○ ５</t>
  </si>
  <si>
    <t>白蟻については記憶がない</t>
  </si>
  <si>
    <t>地盤の状況</t>
  </si>
  <si>
    <t>大規模な造成工事（転圧・地盤改良）による埋立地及び盛土地盤</t>
  </si>
  <si>
    <t>丘陵地の盛土地盤</t>
  </si>
  <si>
    <t>海・川・池・沼・水田等の埋立地盤</t>
  </si>
  <si>
    <t>● ４</t>
  </si>
  <si>
    <t>地盤の状況は不明である</t>
  </si>
  <si>
    <t>地形の状況</t>
  </si>
  <si>
    <t>過去に山崩れ・がけ崩れ等があった。（隣地含む）</t>
  </si>
  <si>
    <t>地すべりがあった。</t>
  </si>
  <si>
    <t>地盤が沈下した。</t>
  </si>
  <si>
    <t>特に何も無い</t>
  </si>
  <si>
    <t>その他事項</t>
  </si>
  <si>
    <t>大型車通行時に揺れが大きい</t>
  </si>
  <si>
    <t>床が傾いている場所がある。</t>
  </si>
  <si>
    <t>歩くと床が揺れる場所がある。</t>
  </si>
  <si>
    <t>建具の建て付けが悪くなっている場所がある。</t>
  </si>
  <si>
    <t>雨漏りしている場所がある。</t>
  </si>
  <si>
    <t>柱、梁で腐っている場所がある。</t>
  </si>
  <si>
    <t>その他気になる場所がある。</t>
  </si>
  <si>
    <t>○ １</t>
  </si>
  <si>
    <t>洪積台地または同等以上の地盤</t>
  </si>
  <si>
    <t>盤</t>
  </si>
  <si>
    <t>○ ２</t>
  </si>
  <si>
    <t>設計仕様書のある地盤改良（ﾗッﾌﾟﾙ、表面改良、液状改良）</t>
  </si>
  <si>
    <t>○ ３</t>
  </si>
  <si>
    <t>● ４</t>
  </si>
  <si>
    <t>30mよりも浅い沖積層</t>
  </si>
  <si>
    <t>○ ５</t>
  </si>
  <si>
    <t>埋立地及び盛土地で大規模な造成工事（転圧・地盤改良）によるもの</t>
  </si>
  <si>
    <t>○ ６</t>
  </si>
  <si>
    <t>30mより深い沖積層（軟弱層）</t>
  </si>
  <si>
    <t>○ ７</t>
  </si>
  <si>
    <t>海・川・池・沼・水田等の埋立地</t>
  </si>
  <si>
    <t>丘陵地の盛土地で小規模な造成工事によるもの</t>
  </si>
  <si>
    <t>○ ８</t>
  </si>
  <si>
    <t>液沃化の可能性のあるところ</t>
  </si>
  <si>
    <t>● １</t>
  </si>
  <si>
    <t>がけ地・急傾斜地以外の地盤</t>
  </si>
  <si>
    <t>形</t>
  </si>
  <si>
    <t>コンクリート擁壁が施されている</t>
  </si>
  <si>
    <t>石積みが施されている</t>
  </si>
  <si>
    <t>○ ４</t>
  </si>
  <si>
    <t>特別な対策を行っていない</t>
  </si>
  <si>
    <t>■</t>
  </si>
  <si>
    <t>①戦前に建てられた住宅で、各部屋との間仕切りが襖など建具で仕切られたいわゆる</t>
  </si>
  <si>
    <t>　　「田の字」平面をなし、（地震に耐える）壁が少なく、太い柱や太い梁及び垂れ壁</t>
  </si>
  <si>
    <t>　　で開放的な空間を形成しているもの</t>
  </si>
  <si>
    <t>　　②柱は14cm以上である</t>
  </si>
  <si>
    <t>　　柱寸法　26 cm</t>
  </si>
  <si>
    <t>屋根葺き材</t>
  </si>
  <si>
    <t>　金属板</t>
  </si>
  <si>
    <t>□変退色</t>
  </si>
  <si>
    <t>□さび</t>
  </si>
  <si>
    <t>□さび穴</t>
  </si>
  <si>
    <t>□ずれ</t>
  </si>
  <si>
    <t>□めくれ</t>
  </si>
  <si>
    <t>　瓦、スレート</t>
  </si>
  <si>
    <t>□</t>
  </si>
  <si>
    <t>□割れ</t>
  </si>
  <si>
    <t>□欠け</t>
  </si>
  <si>
    <t>□欠落</t>
  </si>
  <si>
    <t>樋</t>
  </si>
  <si>
    <t>軒・呼び樋</t>
  </si>
  <si>
    <t>□変退色</t>
  </si>
  <si>
    <t>□さび</t>
  </si>
  <si>
    <t>□ずれ</t>
  </si>
  <si>
    <t>縦樋</t>
  </si>
  <si>
    <t>木製板、合板</t>
  </si>
  <si>
    <t>□水浸み痕</t>
  </si>
  <si>
    <t>□こけ</t>
  </si>
  <si>
    <t>□抜け節</t>
  </si>
  <si>
    <t>□腐朽</t>
  </si>
  <si>
    <t>窯業系ｻｲﾃﾞｨﾝﾀﾞ</t>
  </si>
  <si>
    <t>□割れ</t>
  </si>
  <si>
    <t>□シール切れ</t>
  </si>
  <si>
    <t>□さび穴</t>
  </si>
  <si>
    <t>□めくれ</t>
  </si>
  <si>
    <t>□目地空き</t>
  </si>
  <si>
    <t>モルタル</t>
  </si>
  <si>
    <t>□0. 3mm以上の亀裂</t>
  </si>
  <si>
    <t>□剥落</t>
  </si>
  <si>
    <t>露出した躯体</t>
  </si>
  <si>
    <t>□蟻道</t>
  </si>
  <si>
    <t>□蟻害</t>
  </si>
  <si>
    <t>上記のほか、老朽していると思われ</t>
  </si>
  <si>
    <t>る部位及び劣化事象</t>
  </si>
  <si>
    <t>　（２）バルコニー</t>
  </si>
  <si>
    <t>手すり壁</t>
  </si>
  <si>
    <t>外壁との接合部</t>
  </si>
  <si>
    <t>□外壁面との接合部に亀裂</t>
  </si>
  <si>
    <t>□隙間</t>
  </si>
  <si>
    <t>□緩み</t>
  </si>
  <si>
    <t>ロシール切れ・剥離</t>
  </si>
  <si>
    <t>床排水</t>
  </si>
  <si>
    <t>□壁面を伝って流れている</t>
  </si>
  <si>
    <t>□排水の仕組みが無い</t>
  </si>
  <si>
    <t>□はがれ</t>
  </si>
  <si>
    <t>□亀裂</t>
  </si>
  <si>
    <t>□カビ</t>
  </si>
  <si>
    <t>タイル壁</t>
  </si>
  <si>
    <t>□目地の亀裂</t>
  </si>
  <si>
    <t>ロタイルの割れ</t>
  </si>
  <si>
    <t>タイル以外</t>
  </si>
  <si>
    <t>□変色</t>
  </si>
  <si>
    <t>□傾斜</t>
  </si>
  <si>
    <t>□過度の振動</t>
  </si>
  <si>
    <t>□床鳴り</t>
  </si>
  <si>
    <t>土塗り壁・塗圧 40㎜ 以上 50㎜ 未満</t>
  </si>
  <si>
    <t>土塗り壁・塗圧 50㎜ 以上 70㎜ 未満</t>
  </si>
  <si>
    <t>土塗り壁・塗圧 70㎜ 以上 90㎜ 未満</t>
  </si>
  <si>
    <t>土塗り壁・塗圧 90㎜ 以上</t>
  </si>
  <si>
    <t>鉄筋９φ以上</t>
  </si>
  <si>
    <t>筋かい15x90びんた伸ばし片掛け（釘打ち）</t>
  </si>
  <si>
    <t>筋かい30x90 (BPまたは同等品）</t>
  </si>
  <si>
    <t>筋かい30x90 （釘打ち）</t>
  </si>
  <si>
    <t>筋かい45x90 (BPまたは同等品）</t>
  </si>
  <si>
    <t>筋かい45x90 （釘打ち）</t>
  </si>
  <si>
    <t>筋かい90x90 （ボルト M12）</t>
  </si>
  <si>
    <t>90x90角方杖</t>
  </si>
  <si>
    <t>木ずり （すぎ）</t>
  </si>
  <si>
    <t>構造用合板(特類,2級以上,厚 7.5㎜以上）(釘N50)(周辺打ち＠150㎜)</t>
  </si>
  <si>
    <t>構造用合板(特類,2級以上,厚 7.5㎜以上）(釘FN50)(周辺打ち＠150㎜)</t>
  </si>
  <si>
    <t>構造用合板(特類,2級以上,厚 7.5㎜以上）(ビスφ2.8以上,長さ28～40㎜)(周辺打ち＠150㎜)</t>
  </si>
  <si>
    <t>構造用合板(特類,2級以上,厚 7.5㎜以上）(釘N50)(川の字打ち＠150㎜)</t>
  </si>
  <si>
    <t>構造用パネル直貼り(4級以上,厚 9㎜以上）(釘N50)(周辺打ち＠150㎜)</t>
  </si>
  <si>
    <t>パーティクルボード直貼り(JIS 13M相当,厚 12㎜以上）(釘N50)(周辺打ち＠150㎜)</t>
  </si>
  <si>
    <t>ハードボード直貼り(JIS 繊維板,S35相当,厚 5㎜以上）(釘N50)(周辺打ち＠150㎜)</t>
  </si>
  <si>
    <t>硬質木片セメント板直貼り(JIS 木質系ｾﾒﾝﾄ板,厚 18㎜以上）(釘N50)(周辺打ち＠150㎜)</t>
  </si>
  <si>
    <t>けい酸カルシウム板直貼り(けい酸ｶﾙｼﾑ板,厚 8㎜以上）(釘GNF40)(周辺打ち＠150㎜)</t>
  </si>
  <si>
    <t>フレキシブル板直貼り(JIS 繊維強化ｾﾒﾝﾄ板,厚 6㎜以上）(釘GFN40)(周辺打ち＠150㎜)</t>
  </si>
  <si>
    <t>シージングボード直貼り(JIS 繊維板,厚 12㎜以上）(釘SN40)(外周＠100㎜ 中通り＠200㎜)</t>
  </si>
  <si>
    <t>ラスシート＋モルタル塗り(ﾓﾙﾀﾙ厚 20㎜程度）(釘N38)(＠150㎜ 以下)</t>
  </si>
  <si>
    <t>木ずり下地モルタル塗り(木ずり,ﾓﾙﾀﾙ厚 20㎜程度）(釘木ずり N50 ﾗｽ 1019J)(木ずり＠455㎜,ﾗｽ＠100㎜)</t>
  </si>
  <si>
    <t>サイディング横貼り(窯業系ｻｲﾃﾞｨﾝｸﾞ(幅455㎜程度),厚 12㎜以上）(ﾘﾝｸﾞ釘38㎜以上,GNF40)(柱・間柱に,一枚に付き縦方向3本)</t>
  </si>
  <si>
    <t>サイディング縦貼り(窯業系ｻｲﾃﾞｨﾝｸﾞ(幅910㎜程度),厚 12㎜以上）(ﾘﾝｸﾞ釘38㎜以上)(＠200以下)</t>
  </si>
  <si>
    <t>サイディング縦貼り(窯業系ｻｲﾃﾞｨﾝｸﾞ(幅910㎜程度)）(釘 GNF40,GNC40)(＠200以下)</t>
  </si>
  <si>
    <t>真壁 構造用合板貼り(受材仕様)(特類,2級以上,厚 7.5㎜以上）(釘N50)(周辺打ち＠150㎜)</t>
  </si>
  <si>
    <t>真壁 構造用合板貼り(貫仕様)(特類,2級以上,厚 7.5㎜以上）(釘N50)(貫3本以上,貫に＠150㎜)</t>
  </si>
  <si>
    <t>表4.6の工法のうち、内壁に使用できるもの(表4.6の仕様)(表4.6の値)(表4.6の仕様)(表4.6の仕様)</t>
  </si>
  <si>
    <t>石こうボード直張り(石こうボード(GB-R)厚 12㎜以上）(釘GNF40)(周辺打ち＠150㎜)</t>
  </si>
  <si>
    <t>石こうボード直張り(石こうボード(GB-R)厚 12㎜以上）(釘GNF25)(周辺打ち＠150㎜)</t>
  </si>
  <si>
    <t>石こうボード直張り(石こうボード(GB-R)厚 12㎜以上）(ビス(φ3.8以上x長さ28～40㎜)(周辺打ち＠150㎜)</t>
  </si>
  <si>
    <t>石こうボード直張り(準耐火壁仕様)(石こうボード(GB-R)厚 12㎜以上）(釘GNF40または,ビス(φ3.8以上x長さ28～40㎜))(川の字打ち＠150㎜)</t>
  </si>
  <si>
    <t>石こうボード直張り(胴縁仕様)(石こうボード(GB-R)厚 12㎜以上）(ビス(φ3.8以上x長さ28～40㎜)(胴縁に＠150㎜)</t>
  </si>
  <si>
    <t>石こうボード直張り(胴縁仕様)(石こうボード(GB-R)厚 12㎜以上）(釘GN40)(胴縁に＠227.5㎜)</t>
  </si>
  <si>
    <t>合板張り(厚 3㎜以上）(釘N25以上)(周辺打ち＠200㎜以下)</t>
  </si>
  <si>
    <t>石こうボード張り(受材仕様・非耐力)(石こうボード(GB-R)厚 12㎜以上）(釘GNF40)(川の字打ち＠200㎜)</t>
  </si>
  <si>
    <t>石こうボード張り(貫仕様)(石こうボード(GB-R)厚 12㎜以上）(釘GNF40ビス(φ3.8以上x長さ28～40㎜))(貫3本以上,貫に＠150㎜)</t>
  </si>
  <si>
    <t>構造用合板(受材仕様・床勝ち上部開口)(特類,2級以上,厚 7.5㎜以上）(釘N50)(川の字打ち＠150㎜)</t>
  </si>
  <si>
    <t>ラスボード張り(ラスボード厚 7.0㎜以上）(ﾗｽﾎﾞｰﾄﾞ釘,長さ24㎜以上)(貫3本以上,貫に＠150㎜)</t>
  </si>
  <si>
    <t>ラスボード下地漆喰塗り(ラスボード厚 7.0㎜以上 漆喰厚9.0㎜以上）(ﾗｽﾎﾞｰﾄﾞ釘,長さ24㎜以上)(貫3本以上,貫に＠150㎜)</t>
  </si>
  <si>
    <t>ラスボード下地漆喰塗り(貫仕様)(ラスボード厚 7.0㎜以上 ﾓﾙﾀﾙ厚14㎜以上）(ﾗｽﾎﾞｰﾄﾞ釘,長さ24㎜以上)(貫3本以上,貫に＠150㎜)</t>
  </si>
  <si>
    <t>倒壊する可能性がある</t>
  </si>
  <si>
    <t>工　　　法</t>
  </si>
  <si>
    <t>単位重量</t>
  </si>
  <si>
    <t xml:space="preserve">ΣA </t>
  </si>
  <si>
    <t>Y (m)</t>
  </si>
  <si>
    <t>X (m)</t>
  </si>
  <si>
    <t>床面積当たりの重量 (kN/㎡)</t>
  </si>
  <si>
    <t>１層目</t>
  </si>
  <si>
    <t>２層目</t>
  </si>
  <si>
    <t>３層目</t>
  </si>
  <si>
    <t>平屋</t>
  </si>
  <si>
    <t>２階建</t>
  </si>
  <si>
    <t>３階建</t>
  </si>
  <si>
    <t>ΣA ・w</t>
  </si>
  <si>
    <t>A ・w ・Y</t>
  </si>
  <si>
    <t>A ・w ・X</t>
  </si>
  <si>
    <t>A・w</t>
  </si>
  <si>
    <t>□</t>
  </si>
  <si>
    <t>A ・w ・Y</t>
  </si>
  <si>
    <t>A ・w ・X</t>
  </si>
  <si>
    <t>A・w</t>
  </si>
  <si>
    <t>床面積A (㎡)</t>
  </si>
  <si>
    <t>Y (m)</t>
  </si>
  <si>
    <t>X (m)</t>
  </si>
  <si>
    <t>平 均</t>
  </si>
  <si>
    <t>床倍率 =</t>
  </si>
  <si>
    <t>Fe =</t>
  </si>
  <si>
    <t>0.5未満</t>
  </si>
  <si>
    <t>Rex＝ey / rex</t>
  </si>
  <si>
    <t>0.5以上1.0未満</t>
  </si>
  <si>
    <t>m</t>
  </si>
  <si>
    <t>rex＝√（Kr/Σ剛性）</t>
  </si>
  <si>
    <t>1.0 以上</t>
  </si>
  <si>
    <t>Kr＝Σ(剛性 ・Y ^2)十Σ(剛性 ・R ^2)</t>
  </si>
  <si>
    <t>0.6≦Re</t>
  </si>
  <si>
    <t>0.45≦Re&lt;0.6</t>
  </si>
  <si>
    <t>0.3≦Re&lt;0.45</t>
  </si>
  <si>
    <t>0.15≦Re&lt;0.3</t>
  </si>
  <si>
    <t>Re&lt;0.15</t>
  </si>
  <si>
    <t>ey＝| Yg － Ys |</t>
  </si>
  <si>
    <t>Ys＝Σ(剛性・Ｙ)／Σ剛性</t>
  </si>
  <si>
    <t>Yg＝Σ(A･Y)/ΣA</t>
  </si>
  <si>
    <t>Ys =</t>
  </si>
  <si>
    <t>Σ耐力</t>
  </si>
  <si>
    <t>③</t>
  </si>
  <si>
    <t>①</t>
  </si>
  <si>
    <t>②</t>
  </si>
  <si>
    <t>=Y-Ys</t>
  </si>
  <si>
    <t>kN/rad</t>
  </si>
  <si>
    <t>kN</t>
  </si>
  <si>
    <t>Y</t>
  </si>
  <si>
    <t>修正耐力</t>
  </si>
  <si>
    <t>壁　長</t>
  </si>
  <si>
    <t>仕　様</t>
  </si>
  <si>
    <t>Y座標</t>
  </si>
  <si>
    <t>X座標</t>
  </si>
  <si>
    <t>１階　Y方向耐力要素計算－２</t>
  </si>
  <si>
    <t>Ｘ座標</t>
  </si>
  <si>
    <t>Ｙ座標</t>
  </si>
  <si>
    <t>１階　Ｘ方向耐力要素計算－２</t>
  </si>
  <si>
    <t>Σ（A・w・X）</t>
  </si>
  <si>
    <t>Σ（A・w・Y）</t>
  </si>
  <si>
    <t>火打ち、金物ＨＢまたは木製90x90、平均負担面積5.0 ㎡以下、梁せい105以上</t>
  </si>
  <si>
    <t>火打ち、金物ＨＢまたは木製90x90、平均負担面積5.0 ㎡以下、梁せい150以上</t>
  </si>
  <si>
    <t>火打ち、金物ＨＢまたは木製90x90、平均負担面積5.0 ㎡以下、梁せい240以上</t>
  </si>
  <si>
    <t>火打ち、金物ＨＢまたは木製90x90、平均負担面積3.3 ㎡以下、梁せい105以上</t>
  </si>
  <si>
    <t>火打ち、金物ＨＢまたは木製90x90、平均負担面積3.3 ㎡以下、梁せい150以上</t>
  </si>
  <si>
    <t>火打ち、金物ＨＢまたは木製90x90、平均負担面積3.3 ㎡以下、梁せい240以上</t>
  </si>
  <si>
    <t>火打ち、金物ＨＢまたは木製90x90、平均負担面積2.5 ㎡以下、梁せい105以上</t>
  </si>
  <si>
    <t>火打ち、金物ＨＢまたは木製90x90、平均負担面積2.5 ㎡以下、梁せい150以上</t>
  </si>
  <si>
    <t>火打ち、金物ＨＢまたは木製90x90、平均負担面積2.5 ㎡以下、梁せい240以上</t>
  </si>
  <si>
    <t>矩勾配以下、幅180杉板9㎜以上、垂木@500以下転ばし、N5@150以下</t>
  </si>
  <si>
    <t>●</t>
  </si>
  <si>
    <t>5寸勾配以下、幅180杉板9㎜以上、垂木@500以下転ばし、N50@150以下</t>
  </si>
  <si>
    <t>矩勾配以下、構造用合板9㎜以上又は構造用ﾊﾟﾈﾙ1･2･3級、垂木@500以下転ばし、N5@150以下</t>
  </si>
  <si>
    <t>5寸勾配以下、構造用合板9㎜以上又は構造用ﾊﾟﾈﾙ1･2･3級、垂木@500以下転ばし、N50@150以下</t>
  </si>
  <si>
    <t>幅180杉板12㎜以上、根太@500以下半欠き又は転ばし、N50@150以下</t>
  </si>
  <si>
    <t>幅180杉根12㎜以上、根太@500以下落し込み、N50@150以下</t>
  </si>
  <si>
    <t>幅180杉板12㎜以上、根太@340以下転ばし、N50@150以下</t>
  </si>
  <si>
    <t>幅180杉板12㎜以上、根太@340以下落し込み又は半欠き、N5@150以下</t>
  </si>
  <si>
    <t>構造用合板24㎜以上、根太なし直張り川の宇釘打ち、N75@150以下</t>
  </si>
  <si>
    <t>構造用合板24㎜以上、根太なし直張り4周釘打ち、N75@150以下</t>
  </si>
  <si>
    <t>構造用合板12㎜以上又は構造用ﾊﾟﾈﾙ1･2級以上、根太@500以下転ばし、N50@150以下</t>
  </si>
  <si>
    <t>構造用合板12㎜以上又は構造用ﾊﾟﾈﾙ1･2級以上、根太@500以下半欠き、N50@150以下</t>
  </si>
  <si>
    <t>構造用合板12㎜以上又は構造用ﾊﾟﾈﾙ1･2級以上、根太@500以下落し込み、N50@150以下</t>
  </si>
  <si>
    <t>構造用合板12㎜以上又は構造用ﾊﾟﾈﾙ1･2級以上、根太@340以下転ばし、N50@150以下</t>
  </si>
  <si>
    <t>構造用合板12㎜以上又は構造用ﾊﾟﾈﾙ1･2級以上、根太@340以下半欠き、N50@150以下</t>
  </si>
  <si>
    <t>構造用合板12㎜以上又は構造用ﾊﾟﾈﾙ1･2級以上、根太@340以下落し込み、N50@150以下</t>
  </si>
  <si>
    <t>使用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</si>
</sst>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 numFmtId="179" formatCode="0.00;[Red]0.00"/>
    <numFmt numFmtId="180" formatCode="0.000;[Red]0.000"/>
    <numFmt numFmtId="181" formatCode="0.0;[Red]0.0"/>
    <numFmt numFmtId="182" formatCode="#,##0.00_ "/>
    <numFmt numFmtId="183" formatCode="0_);[Red]\(0\)"/>
    <numFmt numFmtId="184" formatCode="#,##0.00_);[Red]\(#,##0.00\)"/>
    <numFmt numFmtId="185" formatCode="0.0000_ "/>
    <numFmt numFmtId="186" formatCode="0.0_ "/>
    <numFmt numFmtId="187" formatCode="0.000_);[Red]\(0.000\)"/>
    <numFmt numFmtId="188" formatCode="0.00_);[Red]\(0.00\)"/>
    <numFmt numFmtId="189" formatCode="[$-411]ge\.m\.d;@"/>
    <numFmt numFmtId="190" formatCode="0_ ;[Red]\-0\ "/>
    <numFmt numFmtId="191" formatCode="0.00_ ;[Red]\-0.00\ "/>
  </numFmts>
  <fonts count="72">
    <font>
      <sz val="11"/>
      <name val="ＭＳ Ｐゴシック"/>
      <family val="3"/>
    </font>
    <font>
      <sz val="6"/>
      <name val="ＭＳ Ｐゴシック"/>
      <family val="3"/>
    </font>
    <font>
      <sz val="8"/>
      <name val="ＭＳ 明朝"/>
      <family val="1"/>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9"/>
      <color indexed="12"/>
      <name val="ＭＳ 明朝"/>
      <family val="1"/>
    </font>
    <font>
      <sz val="9"/>
      <name val="ＭＳ 明朝"/>
      <family val="1"/>
    </font>
    <font>
      <sz val="10"/>
      <color indexed="10"/>
      <name val="ＭＳ 明朝"/>
      <family val="1"/>
    </font>
    <font>
      <sz val="12"/>
      <name val="ＭＳ 明朝"/>
      <family val="1"/>
    </font>
    <font>
      <sz val="12"/>
      <color indexed="10"/>
      <name val="ＭＳ 明朝"/>
      <family val="1"/>
    </font>
    <font>
      <sz val="14"/>
      <name val="ＭＳ 明朝"/>
      <family val="1"/>
    </font>
    <font>
      <sz val="12"/>
      <color indexed="12"/>
      <name val="ＭＳ 明朝"/>
      <family val="1"/>
    </font>
    <font>
      <b/>
      <sz val="9"/>
      <name val="ＭＳ 明朝"/>
      <family val="1"/>
    </font>
    <font>
      <sz val="10"/>
      <color indexed="12"/>
      <name val="ＭＳ 明朝"/>
      <family val="1"/>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9"/>
      <color indexed="39"/>
      <name val="ＭＳ 明朝"/>
      <family val="1"/>
    </font>
    <font>
      <sz val="10"/>
      <color indexed="39"/>
      <name val="ＭＳ 明朝"/>
      <family val="1"/>
    </font>
    <font>
      <sz val="10"/>
      <color indexed="56"/>
      <name val="ＭＳ 明朝"/>
      <family val="1"/>
    </font>
    <font>
      <sz val="9"/>
      <color indexed="56"/>
      <name val="ＭＳ 明朝"/>
      <family val="1"/>
    </font>
    <font>
      <sz val="11"/>
      <color indexed="12"/>
      <name val="ＭＳ 明朝"/>
      <family val="1"/>
    </font>
    <font>
      <sz val="11"/>
      <color indexed="56"/>
      <name val="ＭＳ 明朝"/>
      <family val="1"/>
    </font>
    <font>
      <b/>
      <sz val="9"/>
      <color indexed="12"/>
      <name val="ＭＳ 明朝"/>
      <family val="1"/>
    </font>
    <font>
      <b/>
      <sz val="9"/>
      <color indexed="8"/>
      <name val="ＭＳ 明朝"/>
      <family val="1"/>
    </font>
    <font>
      <sz val="11"/>
      <name val="ＭＳ Ｐ明朝"/>
      <family val="1"/>
    </font>
    <font>
      <sz val="10.5"/>
      <name val="ＭＳ 明朝"/>
      <family val="1"/>
    </font>
    <font>
      <sz val="11"/>
      <color indexed="10"/>
      <name val="ＭＳ 明朝"/>
      <family val="1"/>
    </font>
    <font>
      <sz val="10.5"/>
      <color indexed="10"/>
      <name val="ＭＳ 明朝"/>
      <family val="1"/>
    </font>
    <font>
      <sz val="25"/>
      <name val="ＭＳ 明朝"/>
      <family val="1"/>
    </font>
    <font>
      <sz val="25"/>
      <name val="Century"/>
      <family val="1"/>
    </font>
    <font>
      <sz val="10.5"/>
      <name val="ＭＳ Ｐ明朝"/>
      <family val="1"/>
    </font>
    <font>
      <sz val="9.5"/>
      <name val="ＭＳ 明朝"/>
      <family val="1"/>
    </font>
    <font>
      <sz val="9.5"/>
      <color indexed="12"/>
      <name val="ＭＳ 明朝"/>
      <family val="1"/>
    </font>
    <font>
      <sz val="9.5"/>
      <name val="ＭＳ Ｐゴシック"/>
      <family val="3"/>
    </font>
    <font>
      <b/>
      <sz val="9.5"/>
      <name val="ＭＳ 明朝"/>
      <family val="1"/>
    </font>
    <font>
      <vertAlign val="superscript"/>
      <sz val="9.5"/>
      <color indexed="12"/>
      <name val="ＭＳ 明朝"/>
      <family val="1"/>
    </font>
    <font>
      <sz val="11"/>
      <name val="ＪＳ明朝"/>
      <family val="1"/>
    </font>
    <font>
      <sz val="9"/>
      <name val="ＪＳ明朝"/>
      <family val="1"/>
    </font>
    <font>
      <sz val="12"/>
      <name val="ＪＳ明朝"/>
      <family val="1"/>
    </font>
    <font>
      <vertAlign val="superscript"/>
      <sz val="11"/>
      <name val="ＪＳ明朝"/>
      <family val="1"/>
    </font>
    <font>
      <sz val="11"/>
      <name val="HG丸ｺﾞｼｯｸM-PRO"/>
      <family val="3"/>
    </font>
    <font>
      <sz val="8"/>
      <name val="HG丸ｺﾞｼｯｸM-PRO"/>
      <family val="3"/>
    </font>
    <font>
      <sz val="7.6"/>
      <name val="HG丸ｺﾞｼｯｸM-PRO"/>
      <family val="3"/>
    </font>
    <font>
      <sz val="14"/>
      <name val="HG丸ｺﾞｼｯｸM-PRO"/>
      <family val="3"/>
    </font>
    <font>
      <sz val="16"/>
      <name val="ＭＳ Ｐゴシック"/>
      <family val="3"/>
    </font>
    <font>
      <b/>
      <sz val="11"/>
      <name val="ＭＳ Ｐゴシック"/>
      <family val="3"/>
    </font>
    <font>
      <sz val="8"/>
      <name val="ＭＳ Ｐゴシック"/>
      <family val="3"/>
    </font>
    <font>
      <sz val="12"/>
      <name val="ＭＳ ゴシック"/>
      <family val="3"/>
    </font>
    <font>
      <sz val="12"/>
      <name val="ＭＳ Ｐゴシック"/>
      <family val="3"/>
    </font>
    <font>
      <sz val="11"/>
      <color indexed="10"/>
      <name val="ＭＳ Ｐ明朝"/>
      <family val="1"/>
    </font>
    <font>
      <sz val="11"/>
      <color indexed="10"/>
      <name val="ＭＳ Ｐゴシック"/>
      <family val="3"/>
    </font>
    <font>
      <sz val="9"/>
      <color indexed="10"/>
      <name val="ＭＳ 明朝"/>
      <family val="1"/>
    </font>
    <font>
      <sz val="10"/>
      <color indexed="8"/>
      <name val="MS UI Gothic"/>
      <family val="3"/>
    </font>
    <font>
      <sz val="11"/>
      <color rgb="FFFF0000"/>
      <name val="ＭＳ Ｐゴシック"/>
      <family val="3"/>
    </font>
    <font>
      <sz val="9"/>
      <color rgb="FFFF0000"/>
      <name val="ＭＳ 明朝"/>
      <family val="1"/>
    </font>
    <font>
      <sz val="11"/>
      <color rgb="FFFF0000"/>
      <name val="ＭＳ Ｐ明朝"/>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8" tint="0.7999799847602844"/>
        <bgColor indexed="64"/>
      </patternFill>
    </fill>
    <fill>
      <patternFill patternType="solid">
        <fgColor rgb="FFFFFFCC"/>
        <bgColor indexed="64"/>
      </patternFill>
    </fill>
    <fill>
      <patternFill patternType="solid">
        <fgColor theme="8" tint="0.5999600291252136"/>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hair"/>
      <top style="hair"/>
      <bottom style="hair"/>
    </border>
    <border>
      <left style="hair"/>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style="hair"/>
      <bottom style="thin"/>
    </border>
    <border>
      <left style="hair"/>
      <right>
        <color indexed="63"/>
      </right>
      <top style="hair"/>
      <bottom style="thin"/>
    </border>
    <border>
      <left>
        <color indexed="63"/>
      </left>
      <right style="thin"/>
      <top style="hair"/>
      <bottom style="thin"/>
    </border>
    <border>
      <left>
        <color indexed="63"/>
      </left>
      <right style="thin"/>
      <top>
        <color indexed="63"/>
      </top>
      <bottom>
        <color indexed="63"/>
      </bottom>
    </border>
    <border>
      <left style="thin"/>
      <right style="thin"/>
      <top style="thin"/>
      <bottom style="thin"/>
    </border>
    <border>
      <left style="thin"/>
      <right>
        <color indexed="63"/>
      </right>
      <top style="hair"/>
      <bottom style="hair"/>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color indexed="63"/>
      </left>
      <right>
        <color indexed="63"/>
      </right>
      <top style="thin"/>
      <bottom>
        <color indexed="63"/>
      </bottom>
    </border>
    <border>
      <left style="hair"/>
      <right>
        <color indexed="63"/>
      </right>
      <top style="hair"/>
      <bottom style="hair"/>
    </border>
    <border>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style="hair"/>
    </border>
    <border>
      <left style="thin"/>
      <right style="hair"/>
      <top style="hair"/>
      <bottom style="hair"/>
    </border>
    <border>
      <left style="thin"/>
      <right style="hair"/>
      <top style="hair"/>
      <bottom/>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style="thin"/>
      <bottom/>
    </border>
    <border>
      <left style="thin"/>
      <right>
        <color indexed="63"/>
      </right>
      <top style="thin"/>
      <bottom style="hair"/>
    </border>
    <border>
      <left>
        <color indexed="63"/>
      </left>
      <right style="thin"/>
      <top style="thin"/>
      <bottom style="hair"/>
    </border>
    <border>
      <left>
        <color indexed="63"/>
      </left>
      <right style="thin"/>
      <top>
        <color indexed="63"/>
      </top>
      <bottom style="thin"/>
    </border>
    <border>
      <left style="hair"/>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style="hair"/>
      <right>
        <color indexed="63"/>
      </right>
      <top style="hair"/>
      <bottom>
        <color indexed="63"/>
      </bottom>
    </border>
    <border diagonalDown="1">
      <left style="thin"/>
      <right style="thin"/>
      <top style="thin"/>
      <bottom style="thin"/>
      <diagonal style="thin"/>
    </border>
    <border>
      <left>
        <color indexed="63"/>
      </left>
      <right style="double"/>
      <top>
        <color indexed="63"/>
      </top>
      <bottom style="double"/>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style="double"/>
      <bottom>
        <color indexed="63"/>
      </bottom>
    </border>
    <border>
      <left>
        <color indexed="63"/>
      </left>
      <right>
        <color indexed="63"/>
      </right>
      <top style="double"/>
      <bottom>
        <color indexed="63"/>
      </bottom>
    </border>
    <border>
      <left style="double"/>
      <right>
        <color indexed="63"/>
      </right>
      <top style="double"/>
      <bottom>
        <color indexed="63"/>
      </bottom>
    </border>
    <border>
      <left style="thin"/>
      <right style="medium"/>
      <top>
        <color indexed="63"/>
      </top>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color indexed="63"/>
      </top>
      <bottom style="medium"/>
    </border>
    <border>
      <left style="medium"/>
      <right style="medium"/>
      <top>
        <color indexed="63"/>
      </top>
      <bottom style="medium"/>
    </border>
    <border>
      <left style="thin"/>
      <right>
        <color indexed="63"/>
      </right>
      <top>
        <color indexed="63"/>
      </top>
      <bottom style="medium"/>
    </border>
    <border>
      <left style="medium"/>
      <right style="medium"/>
      <top>
        <color indexed="63"/>
      </top>
      <bottom>
        <color indexed="63"/>
      </bottom>
    </border>
    <border>
      <left style="thin"/>
      <right style="medium"/>
      <top style="medium"/>
      <bottom>
        <color indexed="63"/>
      </bottom>
    </border>
    <border>
      <left style="thin"/>
      <right>
        <color indexed="63"/>
      </right>
      <top style="medium"/>
      <bottom>
        <color indexed="63"/>
      </bottom>
    </border>
    <border>
      <left style="thin"/>
      <right style="medium"/>
      <top style="medium"/>
      <bottom style="medium"/>
    </border>
    <border>
      <left style="medium"/>
      <right style="medium"/>
      <top style="medium"/>
      <bottom>
        <color indexed="63"/>
      </bottom>
    </border>
    <border>
      <left style="thin"/>
      <right style="thin"/>
      <top>
        <color indexed="63"/>
      </top>
      <bottom style="medium"/>
    </border>
    <border>
      <left>
        <color indexed="63"/>
      </left>
      <right style="medium"/>
      <top style="medium"/>
      <bottom>
        <color indexed="63"/>
      </bottom>
    </border>
    <border>
      <left style="thin"/>
      <right style="thin"/>
      <top style="medium"/>
      <bottom>
        <color indexed="63"/>
      </bottom>
    </border>
    <border>
      <left style="medium"/>
      <right style="thin"/>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thin"/>
      <top>
        <color indexed="63"/>
      </top>
      <bottom style="medium"/>
    </border>
    <border>
      <left style="medium"/>
      <right style="thin"/>
      <top style="medium"/>
      <bottom>
        <color indexed="63"/>
      </bottom>
    </border>
    <border>
      <left>
        <color indexed="63"/>
      </left>
      <right style="medium"/>
      <top style="medium"/>
      <bottom style="medium"/>
    </border>
    <border>
      <left>
        <color indexed="63"/>
      </left>
      <right style="medium"/>
      <top style="thin"/>
      <bottom style="thin"/>
    </border>
    <border>
      <left style="medium"/>
      <right>
        <color indexed="63"/>
      </right>
      <top style="thin"/>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style="medium"/>
      <bottom>
        <color indexed="63"/>
      </bottom>
    </border>
    <border>
      <left style="thin"/>
      <right style="medium"/>
      <top style="thin"/>
      <bottom style="thin"/>
    </border>
    <border>
      <left style="medium"/>
      <right style="thin"/>
      <top>
        <color indexed="63"/>
      </top>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thin"/>
      <right style="medium"/>
      <top>
        <color indexed="63"/>
      </top>
      <bottom style="thin"/>
    </border>
    <border>
      <left style="thin"/>
      <right style="thin"/>
      <top style="thin"/>
      <bottom style="medium"/>
    </border>
    <border>
      <left style="thin"/>
      <right style="thin"/>
      <top style="medium"/>
      <bottom style="medium"/>
    </border>
    <border>
      <left style="medium"/>
      <right style="medium"/>
      <top style="thin"/>
      <bottom style="thin"/>
    </border>
    <border>
      <left style="thin"/>
      <right style="medium"/>
      <top style="thin"/>
      <bottom style="medium"/>
    </border>
    <border>
      <left style="medium"/>
      <right style="thin"/>
      <top style="thin"/>
      <bottom style="medium"/>
    </border>
    <border>
      <left style="medium"/>
      <right style="thin"/>
      <top style="thin"/>
      <bottom style="thin"/>
    </border>
    <border>
      <left style="medium"/>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style="medium"/>
      <right style="thin"/>
      <top>
        <color indexed="63"/>
      </top>
      <bottom>
        <color indexed="63"/>
      </bottom>
    </border>
    <border>
      <left style="medium"/>
      <right style="thin"/>
      <top style="thin"/>
      <bottom>
        <color indexed="63"/>
      </bottom>
    </border>
    <border>
      <left>
        <color indexed="63"/>
      </left>
      <right style="thin"/>
      <top style="thin"/>
      <bottom style="medium"/>
    </border>
    <border>
      <left style="thin"/>
      <right>
        <color indexed="63"/>
      </right>
      <top style="medium"/>
      <bottom style="thin"/>
    </border>
    <border>
      <left>
        <color indexed="63"/>
      </left>
      <right style="medium"/>
      <top style="thin"/>
      <bottom style="medium"/>
    </border>
    <border>
      <left style="thin"/>
      <right>
        <color indexed="63"/>
      </right>
      <top style="thin"/>
      <bottom style="medium"/>
    </border>
    <border>
      <left style="medium"/>
      <right>
        <color indexed="63"/>
      </right>
      <top style="thin"/>
      <bottom style="medium"/>
    </border>
    <border>
      <left style="thin"/>
      <right style="hair"/>
      <top style="thin"/>
      <bottom>
        <color indexed="63"/>
      </bottom>
    </border>
    <border>
      <left style="thin"/>
      <right style="hair"/>
      <top style="hair"/>
      <bottom style="thin"/>
    </border>
    <border>
      <left style="hair"/>
      <right>
        <color indexed="63"/>
      </right>
      <top>
        <color indexed="63"/>
      </top>
      <bottom>
        <color indexed="63"/>
      </bottom>
    </border>
    <border diagonalUp="1">
      <left style="thin"/>
      <right style="thin"/>
      <top style="thin"/>
      <bottom style="thin"/>
      <diagonal style="thin"/>
    </border>
    <border>
      <left style="hair"/>
      <right style="hair"/>
      <top style="hair"/>
      <bottom style="hair"/>
    </border>
    <border>
      <left>
        <color indexed="63"/>
      </left>
      <right style="hair"/>
      <top style="thin"/>
      <bottom>
        <color indexed="63"/>
      </bottom>
    </border>
    <border>
      <left/>
      <right style="hair"/>
      <top/>
      <bottom style="hair"/>
    </border>
    <border>
      <left style="hair"/>
      <right style="hair"/>
      <top style="hair"/>
      <bottom style="thin"/>
    </border>
    <border>
      <left style="hair"/>
      <right style="hair"/>
      <top style="thin"/>
      <bottom style="hair"/>
    </border>
    <border>
      <left style="hair"/>
      <right style="thin"/>
      <top style="thin"/>
      <bottom style="hair"/>
    </border>
    <border>
      <left style="hair"/>
      <right style="thin"/>
      <top style="hair"/>
      <bottom style="thin"/>
    </border>
    <border>
      <left style="hair"/>
      <right style="thin"/>
      <top style="hair"/>
      <bottom style="hair"/>
    </border>
    <border>
      <left>
        <color indexed="63"/>
      </left>
      <right style="hair"/>
      <top style="hair"/>
      <bottom>
        <color indexed="63"/>
      </bottom>
    </border>
    <border>
      <left>
        <color indexed="63"/>
      </left>
      <right style="hair"/>
      <top>
        <color indexed="63"/>
      </top>
      <bottom>
        <color indexed="63"/>
      </bottom>
    </border>
    <border>
      <left style="thin"/>
      <right style="hair"/>
      <top style="thin"/>
      <bottom style="hair"/>
    </border>
    <border>
      <left style="hair"/>
      <right>
        <color indexed="63"/>
      </right>
      <top style="thin"/>
      <bottom style="hair"/>
    </border>
    <border>
      <left>
        <color indexed="63"/>
      </left>
      <right style="hair"/>
      <top style="thin"/>
      <bottom style="hair"/>
    </border>
    <border>
      <left style="thin"/>
      <right style="hair"/>
      <top/>
      <bottom style="hair"/>
    </border>
    <border>
      <left style="hair"/>
      <right style="hair"/>
      <top style="thin"/>
      <bottom>
        <color indexed="63"/>
      </bottom>
    </border>
    <border>
      <left style="hair"/>
      <right style="hair"/>
      <top/>
      <bottom style="hair"/>
    </border>
    <border>
      <left style="hair"/>
      <right>
        <color indexed="63"/>
      </right>
      <top style="thin"/>
      <bottom style="thin"/>
    </border>
    <border>
      <left>
        <color indexed="63"/>
      </left>
      <right style="hair"/>
      <top>
        <color indexed="63"/>
      </top>
      <bottom style="thin"/>
    </border>
    <border>
      <left>
        <color indexed="63"/>
      </left>
      <right style="thin"/>
      <top style="medium"/>
      <bottom style="thin"/>
    </border>
    <border>
      <left style="medium"/>
      <right style="medium"/>
      <top style="thin"/>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8" fillId="0" borderId="0">
      <alignment vertical="center"/>
      <protection/>
    </xf>
    <xf numFmtId="0" fontId="23"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protection/>
    </xf>
    <xf numFmtId="0" fontId="0" fillId="0" borderId="0">
      <alignment vertical="center"/>
      <protection/>
    </xf>
    <xf numFmtId="0" fontId="1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0" fillId="0" borderId="0">
      <alignment/>
      <protection/>
    </xf>
    <xf numFmtId="0" fontId="0" fillId="0" borderId="0">
      <alignment vertical="center"/>
      <protection/>
    </xf>
    <xf numFmtId="0" fontId="4" fillId="0" borderId="0" applyFill="0" applyBorder="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 fillId="0" borderId="0" applyNumberFormat="0" applyFill="0" applyBorder="0" applyAlignment="0" applyProtection="0"/>
    <xf numFmtId="0" fontId="12" fillId="0" borderId="0">
      <alignment/>
      <protection/>
    </xf>
    <xf numFmtId="0" fontId="31" fillId="4" borderId="0" applyNumberFormat="0" applyBorder="0" applyAlignment="0" applyProtection="0"/>
  </cellStyleXfs>
  <cellXfs count="1172">
    <xf numFmtId="0" fontId="0" fillId="0" borderId="0" xfId="0" applyAlignment="1">
      <alignment/>
    </xf>
    <xf numFmtId="0" fontId="8" fillId="0" borderId="0" xfId="76" applyFont="1" applyAlignment="1">
      <alignment vertical="center"/>
      <protection/>
    </xf>
    <xf numFmtId="0" fontId="12" fillId="0" borderId="0" xfId="76" applyFont="1" applyBorder="1" applyAlignment="1">
      <alignment horizontal="center" vertical="center"/>
      <protection/>
    </xf>
    <xf numFmtId="0" fontId="10" fillId="0" borderId="0" xfId="76" applyFont="1" applyBorder="1" applyAlignment="1">
      <alignment horizontal="center" vertical="center"/>
      <protection/>
    </xf>
    <xf numFmtId="0" fontId="12" fillId="0" borderId="0" xfId="76" applyFont="1" applyFill="1" applyAlignment="1">
      <alignment vertical="center"/>
      <protection/>
    </xf>
    <xf numFmtId="0" fontId="8" fillId="0" borderId="0" xfId="76" applyFont="1" applyFill="1" applyAlignment="1">
      <alignment vertical="center"/>
      <protection/>
    </xf>
    <xf numFmtId="0" fontId="10" fillId="0" borderId="0" xfId="76" applyFont="1" applyFill="1" applyAlignment="1">
      <alignment vertical="center"/>
      <protection/>
    </xf>
    <xf numFmtId="0" fontId="8" fillId="0" borderId="10" xfId="76" applyFont="1" applyFill="1" applyBorder="1" applyAlignment="1">
      <alignment vertical="center"/>
      <protection/>
    </xf>
    <xf numFmtId="0" fontId="7" fillId="0" borderId="0" xfId="76" applyFont="1" applyFill="1" applyAlignment="1">
      <alignment vertical="center"/>
      <protection/>
    </xf>
    <xf numFmtId="0" fontId="8" fillId="0" borderId="0" xfId="76" applyFont="1" applyFill="1" applyBorder="1" applyAlignment="1">
      <alignment vertical="center"/>
      <protection/>
    </xf>
    <xf numFmtId="0" fontId="8" fillId="0" borderId="11" xfId="76" applyFont="1" applyFill="1" applyBorder="1" applyAlignment="1">
      <alignment horizontal="center" vertical="center"/>
      <protection/>
    </xf>
    <xf numFmtId="0" fontId="8" fillId="0" borderId="12" xfId="76" applyFont="1" applyFill="1" applyBorder="1" applyAlignment="1">
      <alignment horizontal="center" vertical="center"/>
      <protection/>
    </xf>
    <xf numFmtId="0" fontId="8" fillId="0" borderId="13" xfId="76" applyFont="1" applyFill="1" applyBorder="1" applyAlignment="1">
      <alignment horizontal="left" vertical="center"/>
      <protection/>
    </xf>
    <xf numFmtId="0" fontId="8" fillId="0" borderId="11" xfId="76" applyFont="1" applyFill="1" applyBorder="1" applyAlignment="1">
      <alignment horizontal="left" vertical="center"/>
      <protection/>
    </xf>
    <xf numFmtId="0" fontId="8" fillId="0" borderId="13" xfId="76" applyFont="1" applyFill="1" applyBorder="1" applyAlignment="1">
      <alignment vertical="center"/>
      <protection/>
    </xf>
    <xf numFmtId="0" fontId="7" fillId="0" borderId="13" xfId="76" applyFont="1" applyFill="1" applyBorder="1" applyAlignment="1">
      <alignment vertical="center"/>
      <protection/>
    </xf>
    <xf numFmtId="0" fontId="8" fillId="0" borderId="14" xfId="76" applyFont="1" applyFill="1" applyBorder="1" applyAlignment="1">
      <alignment vertical="center"/>
      <protection/>
    </xf>
    <xf numFmtId="0" fontId="8" fillId="0" borderId="15" xfId="76" applyFont="1" applyFill="1" applyBorder="1" applyAlignment="1">
      <alignment vertical="center"/>
      <protection/>
    </xf>
    <xf numFmtId="0" fontId="8" fillId="0" borderId="16" xfId="76" applyFont="1" applyBorder="1" applyAlignment="1">
      <alignment vertical="center"/>
      <protection/>
    </xf>
    <xf numFmtId="0" fontId="8" fillId="0" borderId="17" xfId="76" applyFont="1" applyFill="1" applyBorder="1" applyAlignment="1">
      <alignment horizontal="right" vertical="center"/>
      <protection/>
    </xf>
    <xf numFmtId="0" fontId="8" fillId="0" borderId="13" xfId="76" applyFont="1" applyBorder="1" applyAlignment="1">
      <alignment vertical="center"/>
      <protection/>
    </xf>
    <xf numFmtId="0" fontId="8" fillId="0" borderId="16" xfId="76" applyFont="1" applyFill="1" applyBorder="1" applyAlignment="1">
      <alignment vertical="center"/>
      <protection/>
    </xf>
    <xf numFmtId="0" fontId="8" fillId="0" borderId="18" xfId="76" applyFont="1" applyFill="1" applyBorder="1" applyAlignment="1">
      <alignment vertical="center"/>
      <protection/>
    </xf>
    <xf numFmtId="0" fontId="8" fillId="0" borderId="19" xfId="76" applyFont="1" applyFill="1" applyBorder="1" applyAlignment="1">
      <alignment vertical="center"/>
      <protection/>
    </xf>
    <xf numFmtId="0" fontId="8" fillId="0" borderId="20" xfId="76" applyFont="1" applyFill="1" applyBorder="1" applyAlignment="1">
      <alignment vertical="center"/>
      <protection/>
    </xf>
    <xf numFmtId="0" fontId="8" fillId="0" borderId="14" xfId="76" applyFont="1" applyBorder="1" applyAlignment="1">
      <alignment vertical="center"/>
      <protection/>
    </xf>
    <xf numFmtId="0" fontId="8" fillId="0" borderId="0" xfId="76" applyFont="1" applyBorder="1" applyAlignment="1">
      <alignment vertical="center"/>
      <protection/>
    </xf>
    <xf numFmtId="0" fontId="8" fillId="0" borderId="21" xfId="76" applyFont="1" applyBorder="1" applyAlignment="1">
      <alignment vertical="center"/>
      <protection/>
    </xf>
    <xf numFmtId="0" fontId="10" fillId="0" borderId="22" xfId="76" applyFont="1" applyBorder="1" applyAlignment="1">
      <alignment horizontal="center" vertical="center"/>
      <protection/>
    </xf>
    <xf numFmtId="0" fontId="8" fillId="0" borderId="23" xfId="76" applyFont="1" applyFill="1" applyBorder="1" applyAlignment="1">
      <alignment vertical="center"/>
      <protection/>
    </xf>
    <xf numFmtId="0" fontId="8" fillId="0" borderId="24" xfId="76" applyFont="1" applyBorder="1" applyAlignment="1">
      <alignment vertical="center"/>
      <protection/>
    </xf>
    <xf numFmtId="0" fontId="8" fillId="0" borderId="10" xfId="76" applyFont="1" applyBorder="1" applyAlignment="1">
      <alignment vertical="center"/>
      <protection/>
    </xf>
    <xf numFmtId="0" fontId="33" fillId="0" borderId="25" xfId="76" applyFont="1" applyBorder="1" applyAlignment="1">
      <alignment horizontal="center" vertical="center"/>
      <protection/>
    </xf>
    <xf numFmtId="0" fontId="8" fillId="0" borderId="23" xfId="76" applyFont="1" applyBorder="1" applyAlignment="1">
      <alignment vertical="center"/>
      <protection/>
    </xf>
    <xf numFmtId="0" fontId="15" fillId="0" borderId="25" xfId="76" applyFont="1" applyFill="1" applyBorder="1" applyAlignment="1">
      <alignment horizontal="center" vertical="center"/>
      <protection/>
    </xf>
    <xf numFmtId="0" fontId="8" fillId="0" borderId="25" xfId="76" applyFont="1" applyBorder="1" applyAlignment="1">
      <alignment horizontal="center" vertical="center"/>
      <protection/>
    </xf>
    <xf numFmtId="0" fontId="8" fillId="0" borderId="13" xfId="76" applyFont="1" applyBorder="1" applyAlignment="1">
      <alignment horizontal="left" vertical="center"/>
      <protection/>
    </xf>
    <xf numFmtId="179" fontId="32" fillId="0" borderId="25" xfId="76" applyNumberFormat="1" applyFont="1" applyBorder="1" applyAlignment="1">
      <alignment horizontal="center" vertical="center"/>
      <protection/>
    </xf>
    <xf numFmtId="179" fontId="8" fillId="0" borderId="25" xfId="76" applyNumberFormat="1" applyFont="1" applyBorder="1" applyAlignment="1">
      <alignment horizontal="center" vertical="center"/>
      <protection/>
    </xf>
    <xf numFmtId="0" fontId="8" fillId="0" borderId="26" xfId="76" applyFont="1" applyBorder="1" applyAlignment="1">
      <alignment horizontal="center" vertical="center"/>
      <protection/>
    </xf>
    <xf numFmtId="0" fontId="7" fillId="0" borderId="0" xfId="76" applyFont="1" applyFill="1" applyAlignment="1">
      <alignment horizontal="right" vertical="center"/>
      <protection/>
    </xf>
    <xf numFmtId="0" fontId="7" fillId="0" borderId="0" xfId="76" applyFont="1" applyAlignment="1">
      <alignment horizontal="right" vertical="center"/>
      <protection/>
    </xf>
    <xf numFmtId="0" fontId="7" fillId="0" borderId="0" xfId="78" applyFont="1" applyFill="1" applyAlignment="1">
      <alignment vertical="center"/>
      <protection/>
    </xf>
    <xf numFmtId="0" fontId="13" fillId="0" borderId="27" xfId="76" applyFont="1" applyFill="1" applyBorder="1" applyAlignment="1">
      <alignment vertical="center"/>
      <protection/>
    </xf>
    <xf numFmtId="0" fontId="7" fillId="0" borderId="0" xfId="76" applyFont="1" applyAlignment="1">
      <alignment vertical="center"/>
      <protection/>
    </xf>
    <xf numFmtId="0" fontId="7" fillId="0" borderId="27" xfId="76" applyFont="1" applyFill="1" applyBorder="1" applyAlignment="1">
      <alignment horizontal="center" vertical="center"/>
      <protection/>
    </xf>
    <xf numFmtId="0" fontId="13" fillId="0" borderId="28" xfId="76" applyFont="1" applyFill="1" applyBorder="1" applyAlignment="1">
      <alignment vertical="center"/>
      <protection/>
    </xf>
    <xf numFmtId="0" fontId="7" fillId="0" borderId="27" xfId="76" applyFont="1" applyFill="1" applyBorder="1" applyAlignment="1">
      <alignment vertical="center"/>
      <protection/>
    </xf>
    <xf numFmtId="0" fontId="35" fillId="0" borderId="29" xfId="76" applyFont="1" applyFill="1" applyBorder="1" applyAlignment="1">
      <alignment horizontal="right" vertical="center"/>
      <protection/>
    </xf>
    <xf numFmtId="0" fontId="7" fillId="0" borderId="29" xfId="76" applyFont="1" applyFill="1" applyBorder="1" applyAlignment="1">
      <alignment horizontal="right" vertical="center"/>
      <protection/>
    </xf>
    <xf numFmtId="0" fontId="35" fillId="0" borderId="13" xfId="76" applyFont="1" applyFill="1" applyBorder="1" applyAlignment="1">
      <alignment vertical="center"/>
      <protection/>
    </xf>
    <xf numFmtId="0" fontId="11" fillId="0" borderId="0" xfId="76" applyFont="1" applyFill="1" applyBorder="1" applyAlignment="1">
      <alignment vertical="center"/>
      <protection/>
    </xf>
    <xf numFmtId="0" fontId="10" fillId="0" borderId="0" xfId="76" applyFont="1" applyBorder="1" applyAlignment="1">
      <alignment vertical="center"/>
      <protection/>
    </xf>
    <xf numFmtId="0" fontId="13" fillId="0" borderId="0" xfId="76" applyFont="1" applyFill="1" applyBorder="1" applyAlignment="1">
      <alignment vertical="center"/>
      <protection/>
    </xf>
    <xf numFmtId="0" fontId="8" fillId="0" borderId="30" xfId="76" applyFont="1" applyFill="1" applyBorder="1" applyAlignment="1">
      <alignment vertical="center"/>
      <protection/>
    </xf>
    <xf numFmtId="0" fontId="8" fillId="0" borderId="31" xfId="76" applyFont="1" applyFill="1" applyBorder="1" applyAlignment="1">
      <alignment vertical="center"/>
      <protection/>
    </xf>
    <xf numFmtId="0" fontId="8" fillId="0" borderId="32" xfId="76" applyFont="1" applyFill="1" applyBorder="1" applyAlignment="1">
      <alignment vertical="center"/>
      <protection/>
    </xf>
    <xf numFmtId="0" fontId="2" fillId="0" borderId="33" xfId="76" applyFont="1" applyFill="1" applyBorder="1" applyAlignment="1">
      <alignment horizontal="right" vertical="center"/>
      <protection/>
    </xf>
    <xf numFmtId="0" fontId="10" fillId="0" borderId="31" xfId="76" applyFont="1" applyFill="1" applyBorder="1" applyAlignment="1">
      <alignment vertical="center"/>
      <protection/>
    </xf>
    <xf numFmtId="0" fontId="3" fillId="0" borderId="32" xfId="74" applyFont="1" applyBorder="1" applyAlignment="1">
      <alignment vertical="center"/>
      <protection/>
    </xf>
    <xf numFmtId="0" fontId="8" fillId="0" borderId="32" xfId="76" applyFont="1" applyFill="1" applyBorder="1" applyAlignment="1">
      <alignment horizontal="left" vertical="center"/>
      <protection/>
    </xf>
    <xf numFmtId="0" fontId="8" fillId="0" borderId="32" xfId="76" applyFont="1" applyBorder="1" applyAlignment="1">
      <alignment horizontal="left" vertical="center"/>
      <protection/>
    </xf>
    <xf numFmtId="0" fontId="14" fillId="0" borderId="32" xfId="76" applyFont="1" applyFill="1" applyBorder="1" applyAlignment="1">
      <alignment horizontal="right" vertical="center"/>
      <protection/>
    </xf>
    <xf numFmtId="186" fontId="38" fillId="0" borderId="33" xfId="76" applyNumberFormat="1" applyFont="1" applyFill="1" applyBorder="1" applyAlignment="1">
      <alignment horizontal="right" vertical="center"/>
      <protection/>
    </xf>
    <xf numFmtId="180" fontId="15" fillId="0" borderId="0" xfId="76" applyNumberFormat="1" applyFont="1" applyFill="1" applyBorder="1" applyAlignment="1">
      <alignment horizontal="center" vertical="center"/>
      <protection/>
    </xf>
    <xf numFmtId="179" fontId="15" fillId="0" borderId="0" xfId="76" applyNumberFormat="1" applyFont="1" applyFill="1" applyBorder="1" applyAlignment="1">
      <alignment horizontal="center" vertical="center"/>
      <protection/>
    </xf>
    <xf numFmtId="0" fontId="8" fillId="0" borderId="34" xfId="76" applyFont="1" applyFill="1" applyBorder="1" applyAlignment="1">
      <alignment horizontal="left" vertical="center"/>
      <protection/>
    </xf>
    <xf numFmtId="0" fontId="4" fillId="0" borderId="0" xfId="76" applyFont="1" applyFill="1" applyBorder="1" applyAlignment="1">
      <alignment vertical="center"/>
      <protection/>
    </xf>
    <xf numFmtId="49" fontId="15" fillId="0" borderId="35" xfId="76" applyNumberFormat="1" applyFont="1" applyFill="1" applyBorder="1" applyAlignment="1">
      <alignment horizontal="center" vertical="center"/>
      <protection/>
    </xf>
    <xf numFmtId="0" fontId="8" fillId="0" borderId="34" xfId="76" applyFont="1" applyBorder="1" applyAlignment="1">
      <alignment horizontal="left" vertical="center"/>
      <protection/>
    </xf>
    <xf numFmtId="49" fontId="8" fillId="0" borderId="36" xfId="76" applyNumberFormat="1" applyFont="1" applyBorder="1" applyAlignment="1">
      <alignment horizontal="center" vertical="center"/>
      <protection/>
    </xf>
    <xf numFmtId="0" fontId="8" fillId="0" borderId="15" xfId="76" applyFont="1" applyFill="1" applyBorder="1" applyAlignment="1">
      <alignment horizontal="left" vertical="center"/>
      <protection/>
    </xf>
    <xf numFmtId="0" fontId="8" fillId="0" borderId="15" xfId="76" applyFont="1" applyBorder="1" applyAlignment="1">
      <alignment horizontal="left" vertical="center"/>
      <protection/>
    </xf>
    <xf numFmtId="0" fontId="8" fillId="0" borderId="37" xfId="76" applyFont="1" applyFill="1" applyBorder="1" applyAlignment="1">
      <alignment horizontal="left" vertical="center"/>
      <protection/>
    </xf>
    <xf numFmtId="0" fontId="9" fillId="0" borderId="38" xfId="76" applyFont="1" applyFill="1" applyBorder="1" applyAlignment="1">
      <alignment vertical="center"/>
      <protection/>
    </xf>
    <xf numFmtId="0" fontId="3" fillId="0" borderId="16" xfId="74" applyFont="1" applyBorder="1" applyAlignment="1">
      <alignment vertical="center"/>
      <protection/>
    </xf>
    <xf numFmtId="0" fontId="8" fillId="0" borderId="16" xfId="76" applyFont="1" applyFill="1" applyBorder="1" applyAlignment="1">
      <alignment horizontal="left" vertical="center"/>
      <protection/>
    </xf>
    <xf numFmtId="0" fontId="8" fillId="0" borderId="16" xfId="76" applyFont="1" applyBorder="1" applyAlignment="1">
      <alignment horizontal="left" vertical="center"/>
      <protection/>
    </xf>
    <xf numFmtId="0" fontId="8" fillId="0" borderId="39" xfId="76" applyFont="1" applyFill="1" applyBorder="1" applyAlignment="1">
      <alignment horizontal="left" vertical="center"/>
      <protection/>
    </xf>
    <xf numFmtId="0" fontId="2" fillId="0" borderId="0" xfId="76" applyFont="1" applyFill="1" applyBorder="1" applyAlignment="1">
      <alignment vertical="center"/>
      <protection/>
    </xf>
    <xf numFmtId="0" fontId="15" fillId="0" borderId="40" xfId="76" applyFont="1" applyBorder="1" applyAlignment="1">
      <alignment vertical="center"/>
      <protection/>
    </xf>
    <xf numFmtId="0" fontId="8" fillId="0" borderId="41" xfId="76" applyFont="1" applyBorder="1" applyAlignment="1">
      <alignment horizontal="left" vertical="center"/>
      <protection/>
    </xf>
    <xf numFmtId="0" fontId="8" fillId="0" borderId="27" xfId="76" applyFont="1" applyBorder="1" applyAlignment="1">
      <alignment horizontal="left" vertical="center"/>
      <protection/>
    </xf>
    <xf numFmtId="0" fontId="8" fillId="0" borderId="42" xfId="76" applyFont="1" applyBorder="1" applyAlignment="1">
      <alignment horizontal="left" vertical="center"/>
      <protection/>
    </xf>
    <xf numFmtId="0" fontId="8" fillId="0" borderId="13" xfId="78" applyFont="1" applyFill="1" applyBorder="1" applyAlignment="1">
      <alignment vertical="center"/>
      <protection/>
    </xf>
    <xf numFmtId="0" fontId="35" fillId="0" borderId="27" xfId="76" applyFont="1" applyFill="1" applyBorder="1" applyAlignment="1">
      <alignment horizontal="left" vertical="center"/>
      <protection/>
    </xf>
    <xf numFmtId="0" fontId="7" fillId="0" borderId="13" xfId="76" applyFont="1" applyFill="1" applyBorder="1" applyAlignment="1">
      <alignment horizontal="left" vertical="center"/>
      <protection/>
    </xf>
    <xf numFmtId="0" fontId="8" fillId="0" borderId="23" xfId="76" applyFont="1" applyBorder="1" applyAlignment="1">
      <alignment horizontal="left" vertical="center"/>
      <protection/>
    </xf>
    <xf numFmtId="49" fontId="35" fillId="0" borderId="13" xfId="76" applyNumberFormat="1" applyFont="1" applyFill="1" applyBorder="1" applyAlignment="1">
      <alignment horizontal="left" vertical="center"/>
      <protection/>
    </xf>
    <xf numFmtId="0" fontId="8" fillId="0" borderId="0" xfId="76" applyFont="1" applyBorder="1" applyAlignment="1">
      <alignment horizontal="left" vertical="center"/>
      <protection/>
    </xf>
    <xf numFmtId="0" fontId="8" fillId="0" borderId="21" xfId="76" applyFont="1" applyBorder="1" applyAlignment="1">
      <alignment horizontal="left" vertical="center"/>
      <protection/>
    </xf>
    <xf numFmtId="49" fontId="35" fillId="0" borderId="0" xfId="76" applyNumberFormat="1" applyFont="1" applyFill="1" applyBorder="1" applyAlignment="1">
      <alignment horizontal="left" vertical="center"/>
      <protection/>
    </xf>
    <xf numFmtId="49" fontId="35" fillId="0" borderId="21" xfId="76" applyNumberFormat="1" applyFont="1" applyFill="1" applyBorder="1" applyAlignment="1">
      <alignment horizontal="left" vertical="center"/>
      <protection/>
    </xf>
    <xf numFmtId="179" fontId="8" fillId="0" borderId="13" xfId="76" applyNumberFormat="1" applyFont="1" applyFill="1" applyBorder="1" applyAlignment="1">
      <alignment horizontal="left" vertical="center"/>
      <protection/>
    </xf>
    <xf numFmtId="179" fontId="8" fillId="0" borderId="14" xfId="76" applyNumberFormat="1" applyFont="1" applyBorder="1" applyAlignment="1">
      <alignment horizontal="left" vertical="center"/>
      <protection/>
    </xf>
    <xf numFmtId="0" fontId="8" fillId="0" borderId="14" xfId="76" applyFont="1" applyFill="1" applyBorder="1" applyAlignment="1">
      <alignment horizontal="left" vertical="center"/>
      <protection/>
    </xf>
    <xf numFmtId="0" fontId="8" fillId="0" borderId="0" xfId="76" applyFont="1" applyFill="1" applyBorder="1" applyAlignment="1">
      <alignment horizontal="left" vertical="center"/>
      <protection/>
    </xf>
    <xf numFmtId="0" fontId="8" fillId="0" borderId="21" xfId="76" applyFont="1" applyFill="1" applyBorder="1" applyAlignment="1">
      <alignment horizontal="left" vertical="center"/>
      <protection/>
    </xf>
    <xf numFmtId="0" fontId="35" fillId="0" borderId="0" xfId="76" applyFont="1" applyFill="1" applyBorder="1" applyAlignment="1">
      <alignment horizontal="left" vertical="center"/>
      <protection/>
    </xf>
    <xf numFmtId="0" fontId="35" fillId="0" borderId="21" xfId="76" applyFont="1" applyFill="1" applyBorder="1" applyAlignment="1">
      <alignment horizontal="left" vertical="center"/>
      <protection/>
    </xf>
    <xf numFmtId="0" fontId="8" fillId="0" borderId="38" xfId="76" applyFont="1" applyBorder="1" applyAlignment="1">
      <alignment horizontal="left" vertical="center"/>
      <protection/>
    </xf>
    <xf numFmtId="0" fontId="8" fillId="0" borderId="39" xfId="76" applyFont="1" applyBorder="1" applyAlignment="1">
      <alignment horizontal="left" vertical="center"/>
      <protection/>
    </xf>
    <xf numFmtId="0" fontId="8" fillId="0" borderId="13" xfId="74" applyFont="1" applyFill="1" applyBorder="1" applyAlignment="1">
      <alignment horizontal="left" vertical="center"/>
      <protection/>
    </xf>
    <xf numFmtId="0" fontId="35" fillId="0" borderId="13" xfId="76" applyFont="1" applyBorder="1" applyAlignment="1">
      <alignment horizontal="left" vertical="center"/>
      <protection/>
    </xf>
    <xf numFmtId="0" fontId="8" fillId="0" borderId="34" xfId="74" applyFont="1" applyFill="1" applyBorder="1" applyAlignment="1">
      <alignment horizontal="left" vertical="center"/>
      <protection/>
    </xf>
    <xf numFmtId="0" fontId="8" fillId="0" borderId="14" xfId="76" applyFont="1" applyBorder="1" applyAlignment="1">
      <alignment horizontal="left" vertical="center"/>
      <protection/>
    </xf>
    <xf numFmtId="0" fontId="8" fillId="0" borderId="38" xfId="74" applyFont="1" applyFill="1" applyBorder="1" applyAlignment="1">
      <alignment horizontal="left" vertical="center"/>
      <protection/>
    </xf>
    <xf numFmtId="0" fontId="8" fillId="0" borderId="16" xfId="74" applyFont="1" applyFill="1" applyBorder="1" applyAlignment="1">
      <alignment horizontal="left" vertical="center"/>
      <protection/>
    </xf>
    <xf numFmtId="0" fontId="8" fillId="0" borderId="39" xfId="74" applyFont="1" applyFill="1" applyBorder="1" applyAlignment="1">
      <alignment horizontal="left" vertical="center"/>
      <protection/>
    </xf>
    <xf numFmtId="0" fontId="8" fillId="0" borderId="24" xfId="76" applyFont="1" applyBorder="1" applyAlignment="1">
      <alignment horizontal="left" vertical="center"/>
      <protection/>
    </xf>
    <xf numFmtId="0" fontId="8" fillId="0" borderId="10" xfId="76" applyFont="1" applyBorder="1" applyAlignment="1">
      <alignment horizontal="left" vertical="center"/>
      <protection/>
    </xf>
    <xf numFmtId="0" fontId="8" fillId="0" borderId="43" xfId="76" applyFont="1" applyBorder="1" applyAlignment="1">
      <alignment horizontal="left" vertical="center"/>
      <protection/>
    </xf>
    <xf numFmtId="0" fontId="8" fillId="24" borderId="0" xfId="76" applyFont="1" applyFill="1" applyBorder="1" applyAlignment="1">
      <alignment vertical="center"/>
      <protection/>
    </xf>
    <xf numFmtId="0" fontId="15" fillId="0" borderId="0" xfId="76" applyFont="1" applyFill="1" applyBorder="1" applyAlignment="1">
      <alignment vertical="center"/>
      <protection/>
    </xf>
    <xf numFmtId="0" fontId="8" fillId="0" borderId="43" xfId="76" applyFont="1" applyBorder="1" applyAlignment="1">
      <alignment vertical="center"/>
      <protection/>
    </xf>
    <xf numFmtId="49" fontId="7" fillId="0" borderId="11" xfId="76" applyNumberFormat="1" applyFont="1" applyFill="1" applyBorder="1" applyAlignment="1">
      <alignment horizontal="center" vertical="center"/>
      <protection/>
    </xf>
    <xf numFmtId="49" fontId="7" fillId="0" borderId="34" xfId="76" applyNumberFormat="1" applyFont="1" applyFill="1" applyBorder="1" applyAlignment="1">
      <alignment horizontal="center" vertical="center"/>
      <protection/>
    </xf>
    <xf numFmtId="0" fontId="13" fillId="0" borderId="27" xfId="76" applyFont="1" applyFill="1" applyBorder="1" applyAlignment="1" quotePrefix="1">
      <alignment horizontal="left" vertical="center"/>
      <protection/>
    </xf>
    <xf numFmtId="0" fontId="0" fillId="0" borderId="0" xfId="77">
      <alignment vertical="center"/>
      <protection/>
    </xf>
    <xf numFmtId="0" fontId="40" fillId="0" borderId="0" xfId="77" applyFont="1">
      <alignment vertical="center"/>
      <protection/>
    </xf>
    <xf numFmtId="0" fontId="41" fillId="0" borderId="0" xfId="77" applyFont="1" applyAlignment="1">
      <alignment horizontal="center" vertical="center"/>
      <protection/>
    </xf>
    <xf numFmtId="0" fontId="42" fillId="0" borderId="0" xfId="77" applyFont="1" applyAlignment="1">
      <alignment horizontal="center" vertical="center"/>
      <protection/>
    </xf>
    <xf numFmtId="0" fontId="43" fillId="0" borderId="0" xfId="77" applyFont="1" applyAlignment="1">
      <alignment horizontal="center" vertical="center"/>
      <protection/>
    </xf>
    <xf numFmtId="0" fontId="3" fillId="0" borderId="0" xfId="77" applyFont="1">
      <alignment vertical="center"/>
      <protection/>
    </xf>
    <xf numFmtId="0" fontId="40" fillId="0" borderId="0" xfId="77" applyFont="1" applyBorder="1">
      <alignment vertical="center"/>
      <protection/>
    </xf>
    <xf numFmtId="0" fontId="0" fillId="0" borderId="10" xfId="77" applyBorder="1">
      <alignment vertical="center"/>
      <protection/>
    </xf>
    <xf numFmtId="0" fontId="10" fillId="0" borderId="10" xfId="77" applyFont="1" applyBorder="1">
      <alignment vertical="center"/>
      <protection/>
    </xf>
    <xf numFmtId="0" fontId="46" fillId="0" borderId="0" xfId="77" applyFont="1">
      <alignment vertical="center"/>
      <protection/>
    </xf>
    <xf numFmtId="0" fontId="41" fillId="0" borderId="0" xfId="77" applyFont="1">
      <alignment vertical="center"/>
      <protection/>
    </xf>
    <xf numFmtId="0" fontId="47" fillId="0" borderId="0" xfId="75" applyFont="1" applyFill="1">
      <alignment vertical="center"/>
      <protection/>
    </xf>
    <xf numFmtId="0" fontId="48" fillId="0" borderId="0" xfId="75" applyFont="1" applyFill="1" applyBorder="1" applyAlignment="1">
      <alignment horizontal="center" vertical="center"/>
      <protection/>
    </xf>
    <xf numFmtId="0" fontId="48" fillId="0" borderId="0" xfId="75" applyFont="1" applyFill="1" applyBorder="1" applyAlignment="1">
      <alignment horizontal="right" vertical="center"/>
      <protection/>
    </xf>
    <xf numFmtId="0" fontId="48" fillId="0" borderId="0" xfId="75" applyFont="1" applyFill="1" applyBorder="1">
      <alignment vertical="center"/>
      <protection/>
    </xf>
    <xf numFmtId="0" fontId="47" fillId="0" borderId="0" xfId="75" applyFont="1" applyFill="1" applyBorder="1">
      <alignment vertical="center"/>
      <protection/>
    </xf>
    <xf numFmtId="0" fontId="47" fillId="0" borderId="13" xfId="75" applyFont="1" applyFill="1" applyBorder="1">
      <alignment vertical="center"/>
      <protection/>
    </xf>
    <xf numFmtId="0" fontId="47" fillId="0" borderId="34" xfId="75" applyFont="1" applyFill="1" applyBorder="1">
      <alignment vertical="center"/>
      <protection/>
    </xf>
    <xf numFmtId="0" fontId="47" fillId="0" borderId="23" xfId="75" applyFont="1" applyFill="1" applyBorder="1">
      <alignment vertical="center"/>
      <protection/>
    </xf>
    <xf numFmtId="0" fontId="47" fillId="0" borderId="29" xfId="75" applyFont="1" applyFill="1" applyBorder="1">
      <alignment vertical="center"/>
      <protection/>
    </xf>
    <xf numFmtId="0" fontId="47" fillId="0" borderId="16" xfId="75" applyFont="1" applyFill="1" applyBorder="1">
      <alignment vertical="center"/>
      <protection/>
    </xf>
    <xf numFmtId="0" fontId="47" fillId="0" borderId="43" xfId="75" applyFont="1" applyFill="1" applyBorder="1">
      <alignment vertical="center"/>
      <protection/>
    </xf>
    <xf numFmtId="0" fontId="47" fillId="0" borderId="44" xfId="75" applyFont="1" applyFill="1" applyBorder="1">
      <alignment vertical="center"/>
      <protection/>
    </xf>
    <xf numFmtId="0" fontId="47" fillId="0" borderId="45" xfId="75" applyFont="1" applyFill="1" applyBorder="1">
      <alignment vertical="center"/>
      <protection/>
    </xf>
    <xf numFmtId="0" fontId="47" fillId="0" borderId="10" xfId="75" applyFont="1" applyFill="1" applyBorder="1">
      <alignment vertical="center"/>
      <protection/>
    </xf>
    <xf numFmtId="0" fontId="47" fillId="0" borderId="24" xfId="75" applyFont="1" applyFill="1" applyBorder="1">
      <alignment vertical="center"/>
      <protection/>
    </xf>
    <xf numFmtId="0" fontId="47" fillId="0" borderId="21" xfId="75" applyFont="1" applyFill="1" applyBorder="1">
      <alignment vertical="center"/>
      <protection/>
    </xf>
    <xf numFmtId="0" fontId="47" fillId="0" borderId="14" xfId="75" applyFont="1" applyFill="1" applyBorder="1">
      <alignment vertical="center"/>
      <protection/>
    </xf>
    <xf numFmtId="0" fontId="47" fillId="0" borderId="14" xfId="75" applyFont="1" applyFill="1" applyBorder="1" applyAlignment="1">
      <alignment horizontal="left" vertical="center" indent="1"/>
      <protection/>
    </xf>
    <xf numFmtId="0" fontId="50" fillId="0" borderId="14" xfId="75" applyFont="1" applyFill="1" applyBorder="1">
      <alignment vertical="center"/>
      <protection/>
    </xf>
    <xf numFmtId="0" fontId="47" fillId="0" borderId="46" xfId="75" applyFont="1" applyFill="1" applyBorder="1">
      <alignment vertical="center"/>
      <protection/>
    </xf>
    <xf numFmtId="0" fontId="47" fillId="0" borderId="10" xfId="75" applyFont="1" applyFill="1" applyBorder="1" applyAlignment="1">
      <alignment horizontal="left" vertical="center" indent="1"/>
      <protection/>
    </xf>
    <xf numFmtId="0" fontId="47" fillId="0" borderId="0" xfId="75" applyFont="1" applyFill="1" applyBorder="1" applyAlignment="1">
      <alignment horizontal="left" vertical="center" indent="1"/>
      <protection/>
    </xf>
    <xf numFmtId="0" fontId="47" fillId="0" borderId="24" xfId="75" applyFont="1" applyFill="1" applyBorder="1" applyAlignment="1">
      <alignment horizontal="left" vertical="center" indent="1"/>
      <protection/>
    </xf>
    <xf numFmtId="0" fontId="50" fillId="0" borderId="0" xfId="75" applyFont="1" applyFill="1" applyBorder="1">
      <alignment vertical="center"/>
      <protection/>
    </xf>
    <xf numFmtId="0" fontId="47" fillId="0" borderId="28" xfId="75" applyFont="1" applyFill="1" applyBorder="1">
      <alignment vertical="center"/>
      <protection/>
    </xf>
    <xf numFmtId="186" fontId="48" fillId="0" borderId="0" xfId="75" applyNumberFormat="1" applyFont="1" applyFill="1" applyBorder="1">
      <alignment vertical="center"/>
      <protection/>
    </xf>
    <xf numFmtId="0" fontId="47" fillId="0" borderId="20" xfId="75" applyFont="1" applyFill="1" applyBorder="1">
      <alignment vertical="center"/>
      <protection/>
    </xf>
    <xf numFmtId="0" fontId="47" fillId="0" borderId="18" xfId="75" applyFont="1" applyFill="1" applyBorder="1">
      <alignment vertical="center"/>
      <protection/>
    </xf>
    <xf numFmtId="0" fontId="47" fillId="0" borderId="47" xfId="75" applyFont="1" applyFill="1" applyBorder="1">
      <alignment vertical="center"/>
      <protection/>
    </xf>
    <xf numFmtId="0" fontId="48" fillId="0" borderId="34" xfId="0" applyFont="1" applyFill="1" applyBorder="1" applyAlignment="1">
      <alignment vertical="center"/>
    </xf>
    <xf numFmtId="0" fontId="48" fillId="0" borderId="13" xfId="0" applyFont="1" applyFill="1" applyBorder="1" applyAlignment="1">
      <alignment vertical="center"/>
    </xf>
    <xf numFmtId="0" fontId="48" fillId="0" borderId="13" xfId="75" applyFont="1" applyFill="1" applyBorder="1">
      <alignment vertical="center"/>
      <protection/>
    </xf>
    <xf numFmtId="0" fontId="47" fillId="0" borderId="13" xfId="75" applyFont="1" applyFill="1" applyBorder="1" applyAlignment="1">
      <alignment horizontal="left" vertical="center"/>
      <protection/>
    </xf>
    <xf numFmtId="181" fontId="48" fillId="0" borderId="13" xfId="75" applyNumberFormat="1" applyFont="1" applyFill="1" applyBorder="1" applyAlignment="1">
      <alignment horizontal="right" vertical="center"/>
      <protection/>
    </xf>
    <xf numFmtId="0" fontId="48" fillId="0" borderId="13" xfId="75" applyFont="1" applyFill="1" applyBorder="1" applyAlignment="1">
      <alignment horizontal="right" vertical="center"/>
      <protection/>
    </xf>
    <xf numFmtId="0" fontId="47" fillId="0" borderId="13" xfId="75" applyFont="1" applyFill="1" applyBorder="1" applyAlignment="1">
      <alignment horizontal="right" vertical="center"/>
      <protection/>
    </xf>
    <xf numFmtId="0" fontId="47" fillId="0" borderId="0" xfId="75" applyFont="1" applyFill="1" applyAlignment="1">
      <alignment horizontal="right" vertical="center"/>
      <protection/>
    </xf>
    <xf numFmtId="0" fontId="48" fillId="0" borderId="34" xfId="75" applyFont="1" applyFill="1" applyBorder="1">
      <alignment vertical="center"/>
      <protection/>
    </xf>
    <xf numFmtId="0" fontId="7" fillId="0" borderId="13" xfId="75" applyFont="1" applyFill="1" applyBorder="1">
      <alignment vertical="center"/>
      <protection/>
    </xf>
    <xf numFmtId="0" fontId="48" fillId="0" borderId="0" xfId="75" applyFont="1" applyFill="1">
      <alignment vertical="center"/>
      <protection/>
    </xf>
    <xf numFmtId="0" fontId="48" fillId="0" borderId="23" xfId="75" applyFont="1" applyFill="1" applyBorder="1">
      <alignment vertical="center"/>
      <protection/>
    </xf>
    <xf numFmtId="49" fontId="48" fillId="0" borderId="13" xfId="75" applyNumberFormat="1" applyFont="1" applyFill="1" applyBorder="1">
      <alignment vertical="center"/>
      <protection/>
    </xf>
    <xf numFmtId="0" fontId="2" fillId="0" borderId="13" xfId="75" applyFont="1" applyFill="1" applyBorder="1">
      <alignment vertical="center"/>
      <protection/>
    </xf>
    <xf numFmtId="0" fontId="48" fillId="0" borderId="37" xfId="75" applyFont="1" applyFill="1" applyBorder="1">
      <alignment vertical="center"/>
      <protection/>
    </xf>
    <xf numFmtId="0" fontId="48" fillId="0" borderId="15" xfId="75" applyFont="1" applyFill="1" applyBorder="1">
      <alignment vertical="center"/>
      <protection/>
    </xf>
    <xf numFmtId="0" fontId="47" fillId="0" borderId="15" xfId="75" applyFont="1" applyFill="1" applyBorder="1">
      <alignment vertical="center"/>
      <protection/>
    </xf>
    <xf numFmtId="0" fontId="47" fillId="0" borderId="37" xfId="75" applyFont="1" applyFill="1" applyBorder="1">
      <alignment vertical="center"/>
      <protection/>
    </xf>
    <xf numFmtId="0" fontId="47" fillId="0" borderId="17" xfId="75" applyFont="1" applyFill="1" applyBorder="1">
      <alignment vertical="center"/>
      <protection/>
    </xf>
    <xf numFmtId="0" fontId="48" fillId="0" borderId="28" xfId="75" applyFont="1" applyFill="1" applyBorder="1" quotePrefix="1">
      <alignment vertical="center"/>
      <protection/>
    </xf>
    <xf numFmtId="0" fontId="47" fillId="0" borderId="32" xfId="75" applyFont="1" applyFill="1" applyBorder="1">
      <alignment vertical="center"/>
      <protection/>
    </xf>
    <xf numFmtId="0" fontId="47" fillId="0" borderId="12" xfId="75" applyFont="1" applyFill="1" applyBorder="1">
      <alignment vertical="center"/>
      <protection/>
    </xf>
    <xf numFmtId="0" fontId="47" fillId="0" borderId="39" xfId="75" applyFont="1" applyFill="1" applyBorder="1">
      <alignment vertical="center"/>
      <protection/>
    </xf>
    <xf numFmtId="0" fontId="48" fillId="0" borderId="16" xfId="75" applyFont="1" applyFill="1" applyBorder="1" applyAlignment="1">
      <alignment horizontal="center" vertical="center"/>
      <protection/>
    </xf>
    <xf numFmtId="0" fontId="47" fillId="0" borderId="48" xfId="75" applyFont="1" applyFill="1" applyBorder="1">
      <alignment vertical="center"/>
      <protection/>
    </xf>
    <xf numFmtId="38" fontId="48" fillId="0" borderId="13" xfId="50" applyFont="1" applyFill="1" applyBorder="1" applyAlignment="1">
      <alignment vertical="center"/>
    </xf>
    <xf numFmtId="0" fontId="48" fillId="0" borderId="42" xfId="75" applyFont="1" applyFill="1" applyBorder="1">
      <alignment vertical="center"/>
      <protection/>
    </xf>
    <xf numFmtId="0" fontId="48" fillId="0" borderId="27" xfId="75" applyFont="1" applyFill="1" applyBorder="1">
      <alignment vertical="center"/>
      <protection/>
    </xf>
    <xf numFmtId="0" fontId="0" fillId="0" borderId="27" xfId="0" applyBorder="1" applyAlignment="1">
      <alignment vertical="center"/>
    </xf>
    <xf numFmtId="0" fontId="15" fillId="0" borderId="41" xfId="75" applyFont="1" applyFill="1" applyBorder="1" applyAlignment="1">
      <alignment vertical="center"/>
      <protection/>
    </xf>
    <xf numFmtId="0" fontId="47" fillId="0" borderId="33" xfId="75" applyFont="1" applyFill="1" applyBorder="1">
      <alignment vertical="center"/>
      <protection/>
    </xf>
    <xf numFmtId="0" fontId="47" fillId="0" borderId="31" xfId="75" applyFont="1" applyFill="1" applyBorder="1">
      <alignment vertical="center"/>
      <protection/>
    </xf>
    <xf numFmtId="0" fontId="47" fillId="0" borderId="22" xfId="75" applyFont="1" applyFill="1" applyBorder="1">
      <alignment vertical="center"/>
      <protection/>
    </xf>
    <xf numFmtId="0" fontId="47" fillId="0" borderId="49" xfId="75" applyFont="1" applyFill="1" applyBorder="1">
      <alignment vertical="center"/>
      <protection/>
    </xf>
    <xf numFmtId="0" fontId="3" fillId="0" borderId="0" xfId="75" applyFont="1" applyFill="1">
      <alignment vertical="center"/>
      <protection/>
    </xf>
    <xf numFmtId="0" fontId="52" fillId="0" borderId="0" xfId="0" applyFont="1" applyAlignment="1">
      <alignment/>
    </xf>
    <xf numFmtId="0" fontId="52" fillId="0" borderId="0" xfId="0" applyFont="1" applyBorder="1" applyAlignment="1">
      <alignment/>
    </xf>
    <xf numFmtId="0" fontId="52" fillId="0" borderId="0" xfId="0" applyFont="1" applyFill="1" applyBorder="1" applyAlignment="1">
      <alignment/>
    </xf>
    <xf numFmtId="56" fontId="52" fillId="0" borderId="0" xfId="0" applyNumberFormat="1" applyFont="1" applyBorder="1" applyAlignment="1">
      <alignment/>
    </xf>
    <xf numFmtId="0" fontId="52" fillId="0" borderId="0" xfId="0" applyFont="1" applyFill="1" applyBorder="1" applyAlignment="1">
      <alignment horizontal="right"/>
    </xf>
    <xf numFmtId="56" fontId="52" fillId="0" borderId="0" xfId="0" applyNumberFormat="1" applyFont="1" applyBorder="1" applyAlignment="1">
      <alignment horizontal="right"/>
    </xf>
    <xf numFmtId="176" fontId="52" fillId="0" borderId="0" xfId="0" applyNumberFormat="1" applyFont="1" applyBorder="1" applyAlignment="1">
      <alignment horizontal="center"/>
    </xf>
    <xf numFmtId="0" fontId="52" fillId="0" borderId="0" xfId="0" applyFont="1" applyBorder="1" applyAlignment="1">
      <alignment horizontal="right"/>
    </xf>
    <xf numFmtId="0" fontId="52" fillId="0" borderId="0" xfId="0" applyFont="1" applyBorder="1" applyAlignment="1">
      <alignment horizontal="center"/>
    </xf>
    <xf numFmtId="177" fontId="52" fillId="0" borderId="0" xfId="0" applyNumberFormat="1" applyFont="1" applyBorder="1" applyAlignment="1">
      <alignment horizontal="center"/>
    </xf>
    <xf numFmtId="0" fontId="52" fillId="0" borderId="0" xfId="0" applyFont="1" applyBorder="1" applyAlignment="1">
      <alignment horizontal="left"/>
    </xf>
    <xf numFmtId="0" fontId="53" fillId="0" borderId="0" xfId="0" applyFont="1" applyAlignment="1">
      <alignment/>
    </xf>
    <xf numFmtId="0" fontId="52" fillId="22" borderId="0" xfId="0" applyFont="1" applyFill="1" applyAlignment="1">
      <alignment/>
    </xf>
    <xf numFmtId="0" fontId="54" fillId="0" borderId="0" xfId="0" applyFont="1" applyAlignment="1">
      <alignment/>
    </xf>
    <xf numFmtId="0" fontId="52" fillId="0" borderId="32" xfId="0" applyFont="1" applyBorder="1" applyAlignment="1">
      <alignment/>
    </xf>
    <xf numFmtId="0" fontId="52" fillId="22" borderId="10" xfId="0" applyFont="1" applyFill="1" applyBorder="1" applyAlignment="1">
      <alignment/>
    </xf>
    <xf numFmtId="0" fontId="52" fillId="0" borderId="10" xfId="0" applyFont="1" applyBorder="1" applyAlignment="1">
      <alignment/>
    </xf>
    <xf numFmtId="0" fontId="52" fillId="0" borderId="28" xfId="0" applyFont="1" applyBorder="1" applyAlignment="1">
      <alignment/>
    </xf>
    <xf numFmtId="0" fontId="52" fillId="25" borderId="10" xfId="0" applyFont="1" applyFill="1" applyBorder="1" applyAlignment="1">
      <alignment/>
    </xf>
    <xf numFmtId="0" fontId="52" fillId="4" borderId="10" xfId="0" applyFont="1" applyFill="1" applyBorder="1" applyAlignment="1">
      <alignment/>
    </xf>
    <xf numFmtId="0" fontId="52" fillId="4" borderId="0" xfId="0" applyFont="1" applyFill="1" applyAlignment="1">
      <alignment/>
    </xf>
    <xf numFmtId="0" fontId="52" fillId="25" borderId="0" xfId="0" applyFont="1" applyFill="1" applyAlignment="1">
      <alignment horizontal="center"/>
    </xf>
    <xf numFmtId="0" fontId="52" fillId="22" borderId="32" xfId="0" applyFont="1" applyFill="1" applyBorder="1" applyAlignment="1">
      <alignment/>
    </xf>
    <xf numFmtId="0" fontId="52" fillId="4" borderId="32" xfId="0" applyFont="1" applyFill="1" applyBorder="1" applyAlignment="1">
      <alignment/>
    </xf>
    <xf numFmtId="0" fontId="52" fillId="25" borderId="32" xfId="0" applyFont="1" applyFill="1" applyBorder="1" applyAlignment="1">
      <alignment/>
    </xf>
    <xf numFmtId="0" fontId="52" fillId="25" borderId="0" xfId="0" applyFont="1" applyFill="1" applyAlignment="1">
      <alignment/>
    </xf>
    <xf numFmtId="0" fontId="47" fillId="0" borderId="14" xfId="75" applyFont="1" applyFill="1" applyBorder="1" applyAlignment="1">
      <alignment vertical="center"/>
      <protection/>
    </xf>
    <xf numFmtId="0" fontId="0" fillId="0" borderId="0" xfId="0" applyAlignment="1">
      <alignment vertical="center"/>
    </xf>
    <xf numFmtId="0" fontId="0" fillId="0" borderId="21" xfId="0" applyBorder="1" applyAlignment="1">
      <alignment vertical="center"/>
    </xf>
    <xf numFmtId="0" fontId="0" fillId="0" borderId="14" xfId="0" applyBorder="1" applyAlignment="1">
      <alignment vertical="center"/>
    </xf>
    <xf numFmtId="0" fontId="0" fillId="0" borderId="0" xfId="69" applyFont="1">
      <alignment vertical="center"/>
      <protection/>
    </xf>
    <xf numFmtId="0" fontId="56" fillId="0" borderId="0" xfId="69" applyFont="1">
      <alignment vertical="center"/>
      <protection/>
    </xf>
    <xf numFmtId="0" fontId="57" fillId="0" borderId="0" xfId="69" applyFont="1" applyBorder="1">
      <alignment vertical="center"/>
      <protection/>
    </xf>
    <xf numFmtId="0" fontId="57" fillId="0" borderId="0" xfId="69" applyFont="1">
      <alignment vertical="center"/>
      <protection/>
    </xf>
    <xf numFmtId="0" fontId="57" fillId="0" borderId="43" xfId="69" applyFont="1" applyBorder="1" applyAlignment="1">
      <alignment vertical="center"/>
      <protection/>
    </xf>
    <xf numFmtId="0" fontId="57" fillId="0" borderId="10" xfId="69" applyFont="1" applyBorder="1" applyAlignment="1">
      <alignment vertical="center"/>
      <protection/>
    </xf>
    <xf numFmtId="0" fontId="57" fillId="0" borderId="10" xfId="69" applyFont="1" applyBorder="1">
      <alignment vertical="center"/>
      <protection/>
    </xf>
    <xf numFmtId="0" fontId="57" fillId="0" borderId="24" xfId="69" applyFont="1" applyBorder="1">
      <alignment vertical="center"/>
      <protection/>
    </xf>
    <xf numFmtId="0" fontId="57" fillId="24" borderId="50" xfId="69" applyFont="1" applyFill="1" applyBorder="1" applyAlignment="1">
      <alignment horizontal="center" vertical="center"/>
      <protection/>
    </xf>
    <xf numFmtId="0" fontId="57" fillId="24" borderId="51" xfId="69" applyFont="1" applyFill="1" applyBorder="1" applyAlignment="1">
      <alignment horizontal="center" vertical="center"/>
      <protection/>
    </xf>
    <xf numFmtId="0" fontId="57" fillId="24" borderId="52" xfId="69" applyFont="1" applyFill="1" applyBorder="1" applyAlignment="1">
      <alignment horizontal="left" vertical="center"/>
      <protection/>
    </xf>
    <xf numFmtId="0" fontId="57" fillId="0" borderId="21" xfId="69" applyFont="1" applyBorder="1" applyAlignment="1">
      <alignment vertical="center"/>
      <protection/>
    </xf>
    <xf numFmtId="0" fontId="57" fillId="0" borderId="0" xfId="69" applyFont="1" applyBorder="1" applyAlignment="1">
      <alignment vertical="center"/>
      <protection/>
    </xf>
    <xf numFmtId="0" fontId="57" fillId="0" borderId="14" xfId="69" applyFont="1" applyBorder="1" applyAlignment="1">
      <alignment vertical="center"/>
      <protection/>
    </xf>
    <xf numFmtId="0" fontId="57" fillId="24" borderId="53" xfId="69" applyFont="1" applyFill="1" applyBorder="1" applyAlignment="1">
      <alignment horizontal="center" vertical="center"/>
      <protection/>
    </xf>
    <xf numFmtId="0" fontId="57" fillId="24" borderId="0" xfId="69" applyFont="1" applyFill="1" applyBorder="1" applyAlignment="1">
      <alignment horizontal="center" vertical="center"/>
      <protection/>
    </xf>
    <xf numFmtId="0" fontId="57" fillId="24" borderId="54" xfId="69" applyFont="1" applyFill="1" applyBorder="1" applyAlignment="1">
      <alignment horizontal="center" vertical="center"/>
      <protection/>
    </xf>
    <xf numFmtId="0" fontId="57" fillId="0" borderId="14" xfId="69" applyFont="1" applyBorder="1">
      <alignment vertical="center"/>
      <protection/>
    </xf>
    <xf numFmtId="0" fontId="57" fillId="0" borderId="46" xfId="69" applyFont="1" applyBorder="1" applyAlignment="1">
      <alignment vertical="center"/>
      <protection/>
    </xf>
    <xf numFmtId="0" fontId="57" fillId="0" borderId="28" xfId="69" applyFont="1" applyBorder="1" applyAlignment="1">
      <alignment vertical="center"/>
      <protection/>
    </xf>
    <xf numFmtId="0" fontId="57" fillId="0" borderId="28" xfId="69" applyFont="1" applyBorder="1">
      <alignment vertical="center"/>
      <protection/>
    </xf>
    <xf numFmtId="0" fontId="57" fillId="0" borderId="45" xfId="69" applyFont="1" applyBorder="1" applyAlignment="1">
      <alignment vertical="center"/>
      <protection/>
    </xf>
    <xf numFmtId="0" fontId="57" fillId="24" borderId="55" xfId="69" applyFont="1" applyFill="1" applyBorder="1" applyAlignment="1">
      <alignment horizontal="center" vertical="center"/>
      <protection/>
    </xf>
    <xf numFmtId="0" fontId="57" fillId="24" borderId="56" xfId="69" applyFont="1" applyFill="1" applyBorder="1" applyAlignment="1">
      <alignment horizontal="center" vertical="center"/>
      <protection/>
    </xf>
    <xf numFmtId="0" fontId="57" fillId="24" borderId="57" xfId="69" applyFont="1" applyFill="1" applyBorder="1" applyAlignment="1">
      <alignment horizontal="center" vertical="center"/>
      <protection/>
    </xf>
    <xf numFmtId="0" fontId="58" fillId="24" borderId="52" xfId="69" applyFont="1" applyFill="1" applyBorder="1" applyAlignment="1">
      <alignment horizontal="left" vertical="center"/>
      <protection/>
    </xf>
    <xf numFmtId="0" fontId="57" fillId="24" borderId="54" xfId="69" applyFont="1" applyFill="1" applyBorder="1" applyAlignment="1">
      <alignment horizontal="left" vertical="center"/>
      <protection/>
    </xf>
    <xf numFmtId="183" fontId="0" fillId="0" borderId="58" xfId="0" applyNumberFormat="1" applyBorder="1" applyAlignment="1">
      <alignment/>
    </xf>
    <xf numFmtId="188" fontId="0" fillId="0" borderId="58" xfId="0" applyNumberFormat="1" applyBorder="1" applyAlignment="1">
      <alignment/>
    </xf>
    <xf numFmtId="187" fontId="0" fillId="0" borderId="59" xfId="0" applyNumberFormat="1" applyBorder="1" applyAlignment="1">
      <alignment/>
    </xf>
    <xf numFmtId="187" fontId="0" fillId="0" borderId="60" xfId="0" applyNumberFormat="1" applyBorder="1" applyAlignment="1">
      <alignment/>
    </xf>
    <xf numFmtId="188" fontId="0" fillId="0" borderId="60" xfId="0" applyNumberFormat="1" applyBorder="1" applyAlignment="1">
      <alignment/>
    </xf>
    <xf numFmtId="176" fontId="0" fillId="0" borderId="61" xfId="0" applyNumberFormat="1" applyBorder="1" applyAlignment="1">
      <alignment horizontal="center" shrinkToFit="1"/>
    </xf>
    <xf numFmtId="0" fontId="0" fillId="0" borderId="62" xfId="0" applyBorder="1" applyAlignment="1" quotePrefix="1">
      <alignment horizontal="center"/>
    </xf>
    <xf numFmtId="0" fontId="0" fillId="0" borderId="63" xfId="0" applyBorder="1" applyAlignment="1">
      <alignment horizontal="center" vertical="center" shrinkToFit="1"/>
    </xf>
    <xf numFmtId="190" fontId="0" fillId="0" borderId="58" xfId="0" applyNumberFormat="1" applyBorder="1" applyAlignment="1" quotePrefix="1">
      <alignment shrinkToFit="1"/>
    </xf>
    <xf numFmtId="176" fontId="0" fillId="0" borderId="64" xfId="0" applyNumberFormat="1" applyBorder="1" applyAlignment="1" quotePrefix="1">
      <alignment shrinkToFit="1"/>
    </xf>
    <xf numFmtId="0" fontId="0" fillId="0" borderId="62" xfId="0" applyBorder="1" applyAlignment="1" quotePrefix="1">
      <alignment horizontal="center" vertical="center" shrinkToFit="1"/>
    </xf>
    <xf numFmtId="0" fontId="0" fillId="0" borderId="65" xfId="0" applyBorder="1" applyAlignment="1">
      <alignment horizontal="center" vertical="center" shrinkToFit="1"/>
    </xf>
    <xf numFmtId="0" fontId="0" fillId="0" borderId="65" xfId="0" applyBorder="1" applyAlignment="1" quotePrefix="1">
      <alignment horizontal="center" vertical="center" shrinkToFit="1"/>
    </xf>
    <xf numFmtId="0" fontId="0" fillId="0" borderId="66" xfId="0" applyNumberFormat="1" applyBorder="1" applyAlignment="1" quotePrefix="1">
      <alignment horizontal="right" shrinkToFit="1"/>
    </xf>
    <xf numFmtId="176" fontId="0" fillId="0" borderId="67" xfId="0" applyNumberFormat="1" applyBorder="1" applyAlignment="1" quotePrefix="1">
      <alignment horizontal="right" shrinkToFit="1"/>
    </xf>
    <xf numFmtId="190" fontId="0" fillId="0" borderId="68" xfId="0" applyNumberFormat="1" applyBorder="1" applyAlignment="1" quotePrefix="1">
      <alignment shrinkToFit="1"/>
    </xf>
    <xf numFmtId="0" fontId="0" fillId="0" borderId="69" xfId="0" applyBorder="1" applyAlignment="1">
      <alignment horizontal="center" vertical="center" shrinkToFit="1"/>
    </xf>
    <xf numFmtId="0" fontId="0" fillId="0" borderId="58" xfId="0" applyBorder="1" applyAlignment="1" quotePrefix="1">
      <alignment horizontal="center" shrinkToFit="1"/>
    </xf>
    <xf numFmtId="0" fontId="0" fillId="0" borderId="70" xfId="0" applyBorder="1" applyAlignment="1" quotePrefix="1">
      <alignment horizontal="center" shrinkToFit="1"/>
    </xf>
    <xf numFmtId="0" fontId="0" fillId="0" borderId="71" xfId="0" applyBorder="1" applyAlignment="1" quotePrefix="1">
      <alignment horizontal="center" vertical="center" shrinkToFit="1"/>
    </xf>
    <xf numFmtId="0" fontId="0" fillId="0" borderId="72" xfId="0" applyBorder="1" applyAlignment="1" quotePrefix="1">
      <alignment horizontal="center" vertical="center" shrinkToFit="1"/>
    </xf>
    <xf numFmtId="0" fontId="0" fillId="0" borderId="72" xfId="0" applyBorder="1" applyAlignment="1" quotePrefix="1">
      <alignment horizontal="center" shrinkToFit="1"/>
    </xf>
    <xf numFmtId="0" fontId="0" fillId="0" borderId="68" xfId="0" applyBorder="1" applyAlignment="1" quotePrefix="1">
      <alignment horizontal="center"/>
    </xf>
    <xf numFmtId="0" fontId="0" fillId="0" borderId="73" xfId="0" applyBorder="1" applyAlignment="1" quotePrefix="1">
      <alignment horizontal="center"/>
    </xf>
    <xf numFmtId="0" fontId="0" fillId="0" borderId="60" xfId="0" applyBorder="1" applyAlignment="1">
      <alignment/>
    </xf>
    <xf numFmtId="0" fontId="0" fillId="0" borderId="74" xfId="0" applyBorder="1" applyAlignment="1">
      <alignment/>
    </xf>
    <xf numFmtId="178" fontId="0" fillId="0" borderId="75" xfId="0" applyNumberFormat="1" applyBorder="1" applyAlignment="1">
      <alignment/>
    </xf>
    <xf numFmtId="176" fontId="0" fillId="0" borderId="0" xfId="0" applyNumberFormat="1" applyBorder="1" applyAlignment="1">
      <alignment/>
    </xf>
    <xf numFmtId="0" fontId="0" fillId="0" borderId="0" xfId="0" applyBorder="1" applyAlignment="1">
      <alignment/>
    </xf>
    <xf numFmtId="0" fontId="0" fillId="0" borderId="76" xfId="0" applyBorder="1" applyAlignment="1">
      <alignment/>
    </xf>
    <xf numFmtId="0" fontId="0" fillId="0" borderId="77" xfId="0" applyBorder="1" applyAlignment="1" quotePrefix="1">
      <alignment horizontal="center"/>
    </xf>
    <xf numFmtId="0" fontId="0" fillId="0" borderId="28" xfId="0" applyBorder="1" applyAlignment="1" quotePrefix="1">
      <alignment horizontal="center"/>
    </xf>
    <xf numFmtId="0" fontId="0" fillId="0" borderId="28" xfId="0" applyBorder="1" applyAlignment="1">
      <alignment/>
    </xf>
    <xf numFmtId="0" fontId="0" fillId="0" borderId="78" xfId="0" applyBorder="1" applyAlignment="1" quotePrefix="1">
      <alignment horizontal="center"/>
    </xf>
    <xf numFmtId="0" fontId="0" fillId="0" borderId="75" xfId="0" applyBorder="1" applyAlignment="1">
      <alignment/>
    </xf>
    <xf numFmtId="177" fontId="0" fillId="0" borderId="0" xfId="0" applyNumberFormat="1" applyBorder="1" applyAlignment="1">
      <alignment/>
    </xf>
    <xf numFmtId="0" fontId="0" fillId="0" borderId="0" xfId="0" applyBorder="1" applyAlignment="1">
      <alignment horizontal="center"/>
    </xf>
    <xf numFmtId="177" fontId="0" fillId="0" borderId="76" xfId="0" applyNumberFormat="1" applyBorder="1" applyAlignment="1">
      <alignment/>
    </xf>
    <xf numFmtId="177" fontId="0" fillId="0" borderId="0" xfId="0" applyNumberFormat="1" applyBorder="1" applyAlignment="1" quotePrefix="1">
      <alignment/>
    </xf>
    <xf numFmtId="0" fontId="0" fillId="0" borderId="0" xfId="0" applyBorder="1" applyAlignment="1" quotePrefix="1">
      <alignment horizontal="center"/>
    </xf>
    <xf numFmtId="0" fontId="0" fillId="0" borderId="71" xfId="0" applyBorder="1" applyAlignment="1">
      <alignment/>
    </xf>
    <xf numFmtId="176" fontId="0" fillId="0" borderId="79" xfId="0" applyNumberFormat="1" applyBorder="1" applyAlignment="1">
      <alignment/>
    </xf>
    <xf numFmtId="177" fontId="0" fillId="0" borderId="79" xfId="0" applyNumberFormat="1" applyBorder="1" applyAlignment="1">
      <alignment/>
    </xf>
    <xf numFmtId="0" fontId="0" fillId="0" borderId="79" xfId="0" applyBorder="1" applyAlignment="1">
      <alignment/>
    </xf>
    <xf numFmtId="177" fontId="0" fillId="0" borderId="80" xfId="0" applyNumberFormat="1" applyBorder="1" applyAlignment="1">
      <alignment/>
    </xf>
    <xf numFmtId="0" fontId="0" fillId="0" borderId="70" xfId="0" applyBorder="1" applyAlignment="1">
      <alignment/>
    </xf>
    <xf numFmtId="0" fontId="0" fillId="0" borderId="81" xfId="0" applyBorder="1" applyAlignment="1" quotePrefix="1">
      <alignment horizontal="center" shrinkToFit="1"/>
    </xf>
    <xf numFmtId="0" fontId="0" fillId="0" borderId="66" xfId="0" applyBorder="1" applyAlignment="1" quotePrefix="1">
      <alignment horizontal="center" shrinkToFit="1"/>
    </xf>
    <xf numFmtId="0" fontId="0" fillId="0" borderId="82" xfId="0" applyBorder="1" applyAlignment="1" quotePrefix="1">
      <alignment horizontal="center" shrinkToFit="1"/>
    </xf>
    <xf numFmtId="0" fontId="0" fillId="0" borderId="79" xfId="0" applyBorder="1" applyAlignment="1">
      <alignment horizontal="center"/>
    </xf>
    <xf numFmtId="0" fontId="0" fillId="0" borderId="83" xfId="0" applyBorder="1" applyAlignment="1">
      <alignment/>
    </xf>
    <xf numFmtId="0" fontId="0" fillId="0" borderId="60" xfId="0" applyBorder="1" applyAlignment="1" quotePrefix="1">
      <alignment/>
    </xf>
    <xf numFmtId="177" fontId="0" fillId="0" borderId="60" xfId="0" applyNumberFormat="1" applyBorder="1" applyAlignment="1">
      <alignment horizontal="left"/>
    </xf>
    <xf numFmtId="0" fontId="0" fillId="0" borderId="60" xfId="0" applyBorder="1" applyAlignment="1" quotePrefix="1">
      <alignment horizontal="right"/>
    </xf>
    <xf numFmtId="0" fontId="0" fillId="0" borderId="74" xfId="0" applyBorder="1" applyAlignment="1" quotePrefix="1">
      <alignment/>
    </xf>
    <xf numFmtId="0" fontId="0" fillId="0" borderId="77" xfId="0" applyBorder="1" applyAlignment="1">
      <alignment/>
    </xf>
    <xf numFmtId="177" fontId="0" fillId="0" borderId="28" xfId="0" applyNumberFormat="1" applyBorder="1" applyAlignment="1">
      <alignment/>
    </xf>
    <xf numFmtId="0" fontId="0" fillId="0" borderId="28" xfId="0" applyBorder="1" applyAlignment="1" quotePrefix="1">
      <alignment/>
    </xf>
    <xf numFmtId="0" fontId="0" fillId="0" borderId="78" xfId="0" applyBorder="1" applyAlignment="1" quotePrefix="1">
      <alignment/>
    </xf>
    <xf numFmtId="0" fontId="0" fillId="0" borderId="84" xfId="0" applyBorder="1" applyAlignment="1" quotePrefix="1">
      <alignment/>
    </xf>
    <xf numFmtId="177" fontId="0" fillId="0" borderId="32" xfId="0" applyNumberFormat="1" applyBorder="1" applyAlignment="1">
      <alignment/>
    </xf>
    <xf numFmtId="0" fontId="0" fillId="0" borderId="32" xfId="0" applyBorder="1" applyAlignment="1">
      <alignment/>
    </xf>
    <xf numFmtId="0" fontId="0" fillId="0" borderId="32" xfId="0" applyBorder="1" applyAlignment="1" quotePrefix="1">
      <alignment/>
    </xf>
    <xf numFmtId="0" fontId="0" fillId="0" borderId="85" xfId="0" applyBorder="1" applyAlignment="1" quotePrefix="1">
      <alignment/>
    </xf>
    <xf numFmtId="0" fontId="0" fillId="0" borderId="84" xfId="0" applyBorder="1" applyAlignment="1">
      <alignment/>
    </xf>
    <xf numFmtId="176" fontId="0" fillId="0" borderId="32" xfId="0" applyNumberFormat="1" applyBorder="1" applyAlignment="1">
      <alignment shrinkToFit="1"/>
    </xf>
    <xf numFmtId="0" fontId="0" fillId="0" borderId="86" xfId="0" applyBorder="1" applyAlignment="1" quotePrefix="1">
      <alignment/>
    </xf>
    <xf numFmtId="0" fontId="0" fillId="0" borderId="87" xfId="0" applyBorder="1" applyAlignment="1">
      <alignment/>
    </xf>
    <xf numFmtId="0" fontId="0" fillId="0" borderId="87" xfId="0" applyBorder="1" applyAlignment="1" quotePrefix="1">
      <alignment/>
    </xf>
    <xf numFmtId="0" fontId="0" fillId="0" borderId="88" xfId="0" applyBorder="1" applyAlignment="1" quotePrefix="1">
      <alignment/>
    </xf>
    <xf numFmtId="176" fontId="0" fillId="0" borderId="0" xfId="0" applyNumberFormat="1" applyAlignment="1">
      <alignment/>
    </xf>
    <xf numFmtId="0" fontId="0" fillId="0" borderId="0" xfId="0" applyAlignment="1" quotePrefix="1">
      <alignment horizontal="right"/>
    </xf>
    <xf numFmtId="176" fontId="0" fillId="0" borderId="89" xfId="0" applyNumberFormat="1" applyBorder="1" applyAlignment="1">
      <alignment shrinkToFit="1"/>
    </xf>
    <xf numFmtId="0" fontId="0" fillId="0" borderId="90" xfId="0" applyBorder="1" applyAlignment="1">
      <alignment/>
    </xf>
    <xf numFmtId="176" fontId="0" fillId="0" borderId="90" xfId="0" applyNumberFormat="1" applyBorder="1" applyAlignment="1">
      <alignment shrinkToFit="1"/>
    </xf>
    <xf numFmtId="178" fontId="0" fillId="0" borderId="90" xfId="0" applyNumberFormat="1" applyBorder="1" applyAlignment="1">
      <alignment/>
    </xf>
    <xf numFmtId="176" fontId="0" fillId="0" borderId="90" xfId="0" applyNumberFormat="1" applyBorder="1" applyAlignment="1">
      <alignment/>
    </xf>
    <xf numFmtId="0" fontId="0" fillId="0" borderId="91" xfId="0" applyBorder="1" applyAlignment="1">
      <alignment/>
    </xf>
    <xf numFmtId="0" fontId="0" fillId="0" borderId="77" xfId="0" applyBorder="1" applyAlignment="1" quotePrefix="1">
      <alignment horizontal="center" shrinkToFit="1"/>
    </xf>
    <xf numFmtId="0" fontId="0" fillId="0" borderId="28" xfId="0" applyBorder="1" applyAlignment="1" quotePrefix="1">
      <alignment horizontal="center" shrinkToFit="1"/>
    </xf>
    <xf numFmtId="176" fontId="0" fillId="0" borderId="75" xfId="0" applyNumberFormat="1" applyBorder="1" applyAlignment="1">
      <alignment shrinkToFit="1"/>
    </xf>
    <xf numFmtId="176" fontId="0" fillId="0" borderId="0" xfId="0" applyNumberFormat="1" applyBorder="1" applyAlignment="1">
      <alignment shrinkToFit="1"/>
    </xf>
    <xf numFmtId="0" fontId="0" fillId="0" borderId="10" xfId="0" applyBorder="1" applyAlignment="1">
      <alignment/>
    </xf>
    <xf numFmtId="176" fontId="0" fillId="0" borderId="71" xfId="0" applyNumberFormat="1" applyBorder="1" applyAlignment="1">
      <alignment shrinkToFit="1"/>
    </xf>
    <xf numFmtId="176" fontId="0" fillId="0" borderId="79" xfId="0" applyNumberFormat="1" applyBorder="1" applyAlignment="1">
      <alignment shrinkToFit="1"/>
    </xf>
    <xf numFmtId="0" fontId="0" fillId="0" borderId="58" xfId="0" applyBorder="1" applyAlignment="1">
      <alignment/>
    </xf>
    <xf numFmtId="0" fontId="0" fillId="0" borderId="70" xfId="0" applyBorder="1" applyAlignment="1" quotePrefix="1">
      <alignment horizontal="center"/>
    </xf>
    <xf numFmtId="0" fontId="0" fillId="0" borderId="62" xfId="0" applyBorder="1" applyAlignment="1" quotePrefix="1">
      <alignment horizontal="center" shrinkToFit="1"/>
    </xf>
    <xf numFmtId="0" fontId="0" fillId="0" borderId="71" xfId="0" applyBorder="1" applyAlignment="1" quotePrefix="1">
      <alignment horizontal="center" shrinkToFit="1"/>
    </xf>
    <xf numFmtId="0" fontId="61" fillId="0" borderId="72" xfId="0" applyFont="1" applyBorder="1" applyAlignment="1" quotePrefix="1">
      <alignment horizontal="center" shrinkToFit="1"/>
    </xf>
    <xf numFmtId="0" fontId="0" fillId="0" borderId="92" xfId="0" applyBorder="1" applyAlignment="1" quotePrefix="1">
      <alignment horizontal="center" shrinkToFit="1"/>
    </xf>
    <xf numFmtId="176" fontId="0" fillId="0" borderId="0" xfId="0" applyNumberFormat="1" applyAlignment="1">
      <alignment shrinkToFit="1"/>
    </xf>
    <xf numFmtId="177" fontId="0" fillId="0" borderId="58" xfId="0" applyNumberFormat="1" applyBorder="1" applyAlignment="1">
      <alignment/>
    </xf>
    <xf numFmtId="177" fontId="0" fillId="0" borderId="70" xfId="0" applyNumberFormat="1" applyBorder="1" applyAlignment="1">
      <alignment/>
    </xf>
    <xf numFmtId="178" fontId="0" fillId="0" borderId="70" xfId="0" applyNumberFormat="1" applyBorder="1" applyAlignment="1">
      <alignment/>
    </xf>
    <xf numFmtId="186" fontId="0" fillId="0" borderId="70" xfId="0" applyNumberFormat="1" applyBorder="1" applyAlignment="1">
      <alignment/>
    </xf>
    <xf numFmtId="177" fontId="0" fillId="0" borderId="93" xfId="0" applyNumberFormat="1" applyBorder="1" applyAlignment="1">
      <alignment/>
    </xf>
    <xf numFmtId="177" fontId="0" fillId="0" borderId="22" xfId="0" applyNumberFormat="1" applyBorder="1" applyAlignment="1">
      <alignment/>
    </xf>
    <xf numFmtId="178" fontId="0" fillId="0" borderId="22" xfId="0" applyNumberFormat="1" applyBorder="1" applyAlignment="1">
      <alignment/>
    </xf>
    <xf numFmtId="186" fontId="0" fillId="0" borderId="22" xfId="0" applyNumberFormat="1" applyBorder="1" applyAlignment="1">
      <alignment/>
    </xf>
    <xf numFmtId="0" fontId="0" fillId="0" borderId="94" xfId="0" applyBorder="1" applyAlignment="1" quotePrefix="1">
      <alignment horizontal="center"/>
    </xf>
    <xf numFmtId="177" fontId="0" fillId="0" borderId="95" xfId="0" applyNumberFormat="1" applyBorder="1" applyAlignment="1">
      <alignment/>
    </xf>
    <xf numFmtId="177" fontId="0" fillId="0" borderId="96" xfId="0" applyNumberFormat="1" applyBorder="1" applyAlignment="1">
      <alignment/>
    </xf>
    <xf numFmtId="178" fontId="0" fillId="0" borderId="96" xfId="0" applyNumberFormat="1" applyBorder="1" applyAlignment="1">
      <alignment/>
    </xf>
    <xf numFmtId="186" fontId="0" fillId="0" borderId="96" xfId="0" applyNumberFormat="1" applyBorder="1" applyAlignment="1">
      <alignment/>
    </xf>
    <xf numFmtId="0" fontId="0" fillId="0" borderId="97" xfId="0" applyBorder="1" applyAlignment="1" quotePrefix="1">
      <alignment horizontal="center"/>
    </xf>
    <xf numFmtId="0" fontId="0" fillId="0" borderId="69" xfId="0" applyBorder="1" applyAlignment="1" quotePrefix="1">
      <alignment horizontal="center" vertical="center" shrinkToFit="1"/>
    </xf>
    <xf numFmtId="177" fontId="0" fillId="0" borderId="98" xfId="0" applyNumberFormat="1" applyBorder="1" applyAlignment="1">
      <alignment/>
    </xf>
    <xf numFmtId="177" fontId="0" fillId="0" borderId="99" xfId="0" applyNumberFormat="1" applyBorder="1" applyAlignment="1">
      <alignment/>
    </xf>
    <xf numFmtId="178" fontId="0" fillId="0" borderId="26" xfId="0" applyNumberFormat="1" applyBorder="1" applyAlignment="1">
      <alignment/>
    </xf>
    <xf numFmtId="177" fontId="0" fillId="0" borderId="26" xfId="0" applyNumberFormat="1" applyBorder="1" applyAlignment="1">
      <alignment/>
    </xf>
    <xf numFmtId="186" fontId="0" fillId="0" borderId="26" xfId="0" applyNumberFormat="1" applyBorder="1" applyAlignment="1">
      <alignment/>
    </xf>
    <xf numFmtId="177" fontId="0" fillId="0" borderId="66" xfId="0" applyNumberFormat="1" applyBorder="1" applyAlignment="1">
      <alignment/>
    </xf>
    <xf numFmtId="177" fontId="0" fillId="0" borderId="72" xfId="0" applyNumberFormat="1" applyBorder="1" applyAlignment="1">
      <alignment/>
    </xf>
    <xf numFmtId="178" fontId="0" fillId="0" borderId="72" xfId="0" applyNumberFormat="1" applyBorder="1" applyAlignment="1">
      <alignment/>
    </xf>
    <xf numFmtId="0" fontId="0" fillId="0" borderId="63" xfId="0" applyBorder="1" applyAlignment="1" quotePrefix="1">
      <alignment horizontal="center" shrinkToFit="1"/>
    </xf>
    <xf numFmtId="0" fontId="0" fillId="0" borderId="69" xfId="0" applyBorder="1" applyAlignment="1" quotePrefix="1">
      <alignment horizontal="center" shrinkToFit="1"/>
    </xf>
    <xf numFmtId="177" fontId="0" fillId="0" borderId="68" xfId="0" applyNumberFormat="1" applyBorder="1" applyAlignment="1">
      <alignment/>
    </xf>
    <xf numFmtId="177" fontId="0" fillId="0" borderId="100" xfId="0" applyNumberFormat="1" applyBorder="1" applyAlignment="1">
      <alignment/>
    </xf>
    <xf numFmtId="178" fontId="0" fillId="0" borderId="100" xfId="0" applyNumberFormat="1" applyBorder="1" applyAlignment="1">
      <alignment/>
    </xf>
    <xf numFmtId="186" fontId="0" fillId="0" borderId="100" xfId="0" applyNumberFormat="1" applyBorder="1" applyAlignment="1">
      <alignment/>
    </xf>
    <xf numFmtId="0" fontId="0" fillId="0" borderId="100" xfId="0" applyBorder="1" applyAlignment="1" quotePrefix="1">
      <alignment horizontal="center"/>
    </xf>
    <xf numFmtId="0" fontId="0" fillId="0" borderId="89" xfId="0" applyBorder="1" applyAlignment="1" quotePrefix="1">
      <alignment horizontal="center" shrinkToFit="1"/>
    </xf>
    <xf numFmtId="0" fontId="0" fillId="0" borderId="76" xfId="0" applyFill="1" applyBorder="1" applyAlignment="1">
      <alignment horizontal="center" shrinkToFit="1"/>
    </xf>
    <xf numFmtId="188" fontId="0" fillId="0" borderId="70" xfId="0" applyNumberFormat="1" applyBorder="1" applyAlignment="1">
      <alignment/>
    </xf>
    <xf numFmtId="188" fontId="0" fillId="0" borderId="101" xfId="0" applyNumberFormat="1" applyBorder="1" applyAlignment="1">
      <alignment/>
    </xf>
    <xf numFmtId="188" fontId="0" fillId="0" borderId="93" xfId="0" applyNumberFormat="1" applyBorder="1" applyAlignment="1">
      <alignment/>
    </xf>
    <xf numFmtId="188" fontId="0" fillId="0" borderId="22" xfId="0" applyNumberFormat="1" applyBorder="1" applyAlignment="1">
      <alignment/>
    </xf>
    <xf numFmtId="188" fontId="0" fillId="0" borderId="95" xfId="0" applyNumberFormat="1" applyBorder="1" applyAlignment="1">
      <alignment/>
    </xf>
    <xf numFmtId="188" fontId="0" fillId="0" borderId="96" xfId="0" applyNumberFormat="1" applyBorder="1" applyAlignment="1">
      <alignment/>
    </xf>
    <xf numFmtId="0" fontId="0" fillId="0" borderId="64" xfId="0" applyBorder="1" applyAlignment="1" quotePrefix="1">
      <alignment horizontal="center" shrinkToFit="1"/>
    </xf>
    <xf numFmtId="0" fontId="0" fillId="0" borderId="66" xfId="0" applyBorder="1" applyAlignment="1" quotePrefix="1">
      <alignment horizontal="center" vertical="center" shrinkToFit="1"/>
    </xf>
    <xf numFmtId="176" fontId="0" fillId="0" borderId="68" xfId="0" applyNumberFormat="1" applyBorder="1" applyAlignment="1">
      <alignment/>
    </xf>
    <xf numFmtId="191" fontId="0" fillId="0" borderId="100" xfId="0" applyNumberFormat="1" applyBorder="1" applyAlignment="1">
      <alignment/>
    </xf>
    <xf numFmtId="176" fontId="0" fillId="0" borderId="100" xfId="0" applyNumberFormat="1" applyBorder="1" applyAlignment="1" quotePrefix="1">
      <alignment/>
    </xf>
    <xf numFmtId="188" fontId="0" fillId="0" borderId="68" xfId="0" applyNumberFormat="1" applyBorder="1" applyAlignment="1">
      <alignment/>
    </xf>
    <xf numFmtId="188" fontId="0" fillId="0" borderId="100" xfId="0" applyNumberFormat="1" applyBorder="1" applyAlignment="1">
      <alignment/>
    </xf>
    <xf numFmtId="0" fontId="0" fillId="0" borderId="63" xfId="0" applyBorder="1" applyAlignment="1" quotePrefix="1">
      <alignment horizontal="center" vertical="center" shrinkToFit="1"/>
    </xf>
    <xf numFmtId="188" fontId="0" fillId="0" borderId="64" xfId="0" applyNumberFormat="1" applyBorder="1" applyAlignment="1">
      <alignment/>
    </xf>
    <xf numFmtId="0" fontId="0" fillId="0" borderId="75" xfId="0" applyBorder="1" applyAlignment="1" quotePrefix="1">
      <alignment horizontal="center" vertical="center" shrinkToFit="1"/>
    </xf>
    <xf numFmtId="0" fontId="0" fillId="0" borderId="25" xfId="0" applyBorder="1" applyAlignment="1" quotePrefix="1">
      <alignment horizontal="center" vertical="center" shrinkToFit="1"/>
    </xf>
    <xf numFmtId="0" fontId="0" fillId="0" borderId="0" xfId="0" applyAlignment="1">
      <alignment horizontal="center" vertical="center" wrapText="1"/>
    </xf>
    <xf numFmtId="176" fontId="0" fillId="0" borderId="102" xfId="0" applyNumberFormat="1" applyBorder="1" applyAlignment="1">
      <alignment/>
    </xf>
    <xf numFmtId="0" fontId="0" fillId="0" borderId="102" xfId="0" applyBorder="1" applyAlignment="1">
      <alignment horizontal="center"/>
    </xf>
    <xf numFmtId="0" fontId="0" fillId="0" borderId="103" xfId="0" applyBorder="1" applyAlignment="1">
      <alignment horizontal="center"/>
    </xf>
    <xf numFmtId="176" fontId="0" fillId="0" borderId="93" xfId="0" applyNumberFormat="1" applyBorder="1" applyAlignment="1">
      <alignment/>
    </xf>
    <xf numFmtId="0" fontId="0" fillId="0" borderId="22" xfId="0" applyBorder="1" applyAlignment="1">
      <alignment shrinkToFit="1"/>
    </xf>
    <xf numFmtId="0" fontId="0" fillId="0" borderId="93" xfId="0" applyBorder="1" applyAlignment="1">
      <alignment horizontal="center"/>
    </xf>
    <xf numFmtId="0" fontId="0" fillId="0" borderId="104" xfId="0" applyBorder="1" applyAlignment="1">
      <alignment horizontal="center"/>
    </xf>
    <xf numFmtId="0" fontId="0" fillId="0" borderId="104" xfId="0" applyBorder="1" applyAlignment="1" quotePrefix="1">
      <alignment horizontal="center"/>
    </xf>
    <xf numFmtId="0" fontId="0" fillId="0" borderId="95" xfId="0" applyBorder="1" applyAlignment="1" quotePrefix="1">
      <alignment horizontal="center"/>
    </xf>
    <xf numFmtId="0" fontId="0" fillId="0" borderId="105" xfId="0" applyBorder="1" applyAlignment="1" quotePrefix="1">
      <alignment horizontal="center"/>
    </xf>
    <xf numFmtId="0" fontId="0" fillId="0" borderId="93" xfId="0" applyBorder="1" applyAlignment="1">
      <alignment shrinkToFit="1"/>
    </xf>
    <xf numFmtId="0" fontId="0" fillId="0" borderId="26" xfId="0" applyBorder="1" applyAlignment="1">
      <alignment/>
    </xf>
    <xf numFmtId="0" fontId="0" fillId="0" borderId="43" xfId="0" applyBorder="1" applyAlignment="1">
      <alignment/>
    </xf>
    <xf numFmtId="0" fontId="0" fillId="0" borderId="106" xfId="0" applyBorder="1" applyAlignment="1">
      <alignment/>
    </xf>
    <xf numFmtId="0" fontId="0" fillId="0" borderId="25" xfId="0" applyBorder="1" applyAlignment="1">
      <alignment/>
    </xf>
    <xf numFmtId="0" fontId="0" fillId="0" borderId="21" xfId="0" applyBorder="1" applyAlignment="1">
      <alignment/>
    </xf>
    <xf numFmtId="0" fontId="0" fillId="0" borderId="40" xfId="0" applyBorder="1" applyAlignment="1">
      <alignment/>
    </xf>
    <xf numFmtId="0" fontId="0" fillId="0" borderId="40" xfId="0" applyBorder="1" applyAlignment="1" quotePrefix="1">
      <alignment/>
    </xf>
    <xf numFmtId="0" fontId="0" fillId="0" borderId="0" xfId="0" applyAlignment="1" quotePrefix="1">
      <alignment/>
    </xf>
    <xf numFmtId="0" fontId="0" fillId="0" borderId="99" xfId="0" applyBorder="1" applyAlignment="1" quotePrefix="1">
      <alignment shrinkToFit="1"/>
    </xf>
    <xf numFmtId="0" fontId="0" fillId="0" borderId="103" xfId="0" applyBorder="1" applyAlignment="1" quotePrefix="1">
      <alignment horizontal="center" vertical="top"/>
    </xf>
    <xf numFmtId="0" fontId="0" fillId="0" borderId="104" xfId="0" applyBorder="1" applyAlignment="1" quotePrefix="1">
      <alignment horizontal="center" vertical="top"/>
    </xf>
    <xf numFmtId="0" fontId="0" fillId="0" borderId="97" xfId="0" applyBorder="1" applyAlignment="1" quotePrefix="1">
      <alignment horizontal="center" vertical="top"/>
    </xf>
    <xf numFmtId="0" fontId="0" fillId="0" borderId="0" xfId="0" applyBorder="1" applyAlignment="1">
      <alignment shrinkToFit="1"/>
    </xf>
    <xf numFmtId="0" fontId="0" fillId="0" borderId="0" xfId="0" applyBorder="1" applyAlignment="1" quotePrefix="1">
      <alignment shrinkToFit="1"/>
    </xf>
    <xf numFmtId="0" fontId="0" fillId="0" borderId="0" xfId="0" applyBorder="1" applyAlignment="1" quotePrefix="1">
      <alignment horizontal="center" vertical="top"/>
    </xf>
    <xf numFmtId="0" fontId="0" fillId="0" borderId="75" xfId="0" applyBorder="1" applyAlignment="1">
      <alignment shrinkToFit="1"/>
    </xf>
    <xf numFmtId="0" fontId="0" fillId="0" borderId="107" xfId="0" applyBorder="1" applyAlignment="1">
      <alignment shrinkToFit="1"/>
    </xf>
    <xf numFmtId="0" fontId="0" fillId="0" borderId="32" xfId="0" applyBorder="1" applyAlignment="1">
      <alignment horizontal="center" shrinkToFit="1"/>
    </xf>
    <xf numFmtId="176" fontId="0" fillId="0" borderId="108" xfId="0" applyNumberFormat="1" applyBorder="1" applyAlignment="1">
      <alignment horizontal="center" shrinkToFit="1"/>
    </xf>
    <xf numFmtId="0" fontId="0" fillId="0" borderId="32" xfId="0" applyBorder="1" applyAlignment="1" quotePrefix="1">
      <alignment shrinkToFit="1"/>
    </xf>
    <xf numFmtId="176" fontId="0" fillId="0" borderId="32" xfId="0" applyNumberFormat="1" applyBorder="1" applyAlignment="1">
      <alignment horizontal="center" shrinkToFit="1"/>
    </xf>
    <xf numFmtId="0" fontId="0" fillId="0" borderId="22" xfId="0" applyBorder="1" applyAlignment="1" quotePrefix="1">
      <alignment horizontal="center"/>
    </xf>
    <xf numFmtId="0" fontId="0" fillId="0" borderId="26" xfId="0" applyBorder="1" applyAlignment="1" quotePrefix="1">
      <alignment horizontal="center"/>
    </xf>
    <xf numFmtId="0" fontId="0" fillId="0" borderId="76" xfId="0" applyBorder="1" applyAlignment="1" quotePrefix="1">
      <alignment horizontal="center"/>
    </xf>
    <xf numFmtId="0" fontId="0" fillId="0" borderId="25" xfId="0" applyBorder="1" applyAlignment="1" quotePrefix="1">
      <alignment horizontal="center"/>
    </xf>
    <xf numFmtId="0" fontId="0" fillId="0" borderId="106" xfId="0" applyBorder="1" applyAlignment="1" quotePrefix="1">
      <alignment horizontal="center"/>
    </xf>
    <xf numFmtId="0" fontId="0" fillId="0" borderId="0" xfId="0" applyBorder="1" applyAlignment="1">
      <alignment horizontal="center" vertical="center" shrinkToFit="1"/>
    </xf>
    <xf numFmtId="0" fontId="0" fillId="0" borderId="99" xfId="0" applyBorder="1" applyAlignment="1" quotePrefix="1">
      <alignment horizontal="center" vertical="top"/>
    </xf>
    <xf numFmtId="0" fontId="0" fillId="0" borderId="81" xfId="0" applyBorder="1" applyAlignment="1" quotePrefix="1">
      <alignment horizontal="center"/>
    </xf>
    <xf numFmtId="0" fontId="0" fillId="0" borderId="22" xfId="0" applyBorder="1" applyAlignment="1" quotePrefix="1">
      <alignment horizontal="center" vertical="top" shrinkToFit="1"/>
    </xf>
    <xf numFmtId="0" fontId="0" fillId="0" borderId="109" xfId="0" applyBorder="1" applyAlignment="1" quotePrefix="1">
      <alignment horizontal="center"/>
    </xf>
    <xf numFmtId="0" fontId="0" fillId="0" borderId="40" xfId="0" applyBorder="1" applyAlignment="1" quotePrefix="1">
      <alignment horizontal="center"/>
    </xf>
    <xf numFmtId="0" fontId="0" fillId="0" borderId="22" xfId="0" applyBorder="1" applyAlignment="1" quotePrefix="1">
      <alignment horizontal="center" vertical="top"/>
    </xf>
    <xf numFmtId="0" fontId="0" fillId="0" borderId="96" xfId="0" applyBorder="1" applyAlignment="1" quotePrefix="1">
      <alignment horizontal="center" vertical="top"/>
    </xf>
    <xf numFmtId="0" fontId="0" fillId="0" borderId="72" xfId="0" applyBorder="1" applyAlignment="1" quotePrefix="1">
      <alignment horizontal="center"/>
    </xf>
    <xf numFmtId="0" fontId="0" fillId="0" borderId="80" xfId="0" applyBorder="1" applyAlignment="1" quotePrefix="1">
      <alignment horizontal="center"/>
    </xf>
    <xf numFmtId="0" fontId="0" fillId="0" borderId="40" xfId="0" applyBorder="1" applyAlignment="1" quotePrefix="1">
      <alignment horizontal="center" vertical="top" shrinkToFit="1"/>
    </xf>
    <xf numFmtId="0" fontId="0" fillId="0" borderId="40" xfId="0" applyBorder="1" applyAlignment="1" quotePrefix="1">
      <alignment horizontal="center" vertical="top"/>
    </xf>
    <xf numFmtId="0" fontId="0" fillId="0" borderId="96" xfId="0" applyBorder="1" applyAlignment="1" quotePrefix="1">
      <alignment horizontal="center" vertical="top" shrinkToFit="1"/>
    </xf>
    <xf numFmtId="0" fontId="0" fillId="0" borderId="0" xfId="0" applyBorder="1" applyAlignment="1">
      <alignment horizontal="center" shrinkToFit="1"/>
    </xf>
    <xf numFmtId="0" fontId="0" fillId="0" borderId="28" xfId="0" applyBorder="1" applyAlignment="1">
      <alignment horizontal="center" shrinkToFit="1"/>
    </xf>
    <xf numFmtId="0" fontId="0" fillId="0" borderId="22" xfId="0" applyBorder="1" applyAlignment="1">
      <alignment horizontal="center" vertical="top" shrinkToFit="1"/>
    </xf>
    <xf numFmtId="0" fontId="0" fillId="0" borderId="22" xfId="0" applyBorder="1" applyAlignment="1">
      <alignment horizontal="center" vertical="top"/>
    </xf>
    <xf numFmtId="0" fontId="0" fillId="0" borderId="110" xfId="0" applyBorder="1" applyAlignment="1" quotePrefix="1">
      <alignment horizontal="center"/>
    </xf>
    <xf numFmtId="0" fontId="0" fillId="0" borderId="21" xfId="0" applyBorder="1" applyAlignment="1" quotePrefix="1">
      <alignment horizontal="center"/>
    </xf>
    <xf numFmtId="0" fontId="0" fillId="0" borderId="0" xfId="0" applyAlignment="1">
      <alignment horizontal="center"/>
    </xf>
    <xf numFmtId="0" fontId="0" fillId="0" borderId="43" xfId="0" applyBorder="1" applyAlignment="1">
      <alignment horizontal="center"/>
    </xf>
    <xf numFmtId="0" fontId="0" fillId="0" borderId="21" xfId="0" applyBorder="1" applyAlignment="1">
      <alignment horizontal="center"/>
    </xf>
    <xf numFmtId="0" fontId="0" fillId="0" borderId="26" xfId="0" applyBorder="1" applyAlignment="1" quotePrefix="1">
      <alignment horizontal="center" vertical="top" shrinkToFit="1"/>
    </xf>
    <xf numFmtId="0" fontId="0" fillId="0" borderId="40" xfId="0" applyBorder="1" applyAlignment="1">
      <alignment horizontal="center" vertical="top" shrinkToFit="1"/>
    </xf>
    <xf numFmtId="0" fontId="0" fillId="0" borderId="25" xfId="0" applyBorder="1" applyAlignment="1" quotePrefix="1">
      <alignment horizontal="center" vertical="top" shrinkToFit="1"/>
    </xf>
    <xf numFmtId="0" fontId="0" fillId="0" borderId="46" xfId="0" applyBorder="1" applyAlignment="1">
      <alignment horizontal="center"/>
    </xf>
    <xf numFmtId="0" fontId="0" fillId="0" borderId="94" xfId="0" applyBorder="1" applyAlignment="1">
      <alignment/>
    </xf>
    <xf numFmtId="0" fontId="0" fillId="0" borderId="82" xfId="0" applyBorder="1" applyAlignment="1" quotePrefix="1">
      <alignment horizontal="center"/>
    </xf>
    <xf numFmtId="0" fontId="0" fillId="0" borderId="99" xfId="0" applyBorder="1" applyAlignment="1" quotePrefix="1">
      <alignment horizontal="center" vertical="top" shrinkToFit="1"/>
    </xf>
    <xf numFmtId="0" fontId="0" fillId="0" borderId="111" xfId="0" applyBorder="1" applyAlignment="1" quotePrefix="1">
      <alignment/>
    </xf>
    <xf numFmtId="0" fontId="0" fillId="0" borderId="33" xfId="0" applyBorder="1" applyAlignment="1" quotePrefix="1">
      <alignment/>
    </xf>
    <xf numFmtId="0" fontId="0" fillId="0" borderId="0" xfId="0" applyBorder="1" applyAlignment="1">
      <alignment/>
    </xf>
    <xf numFmtId="0" fontId="0" fillId="0" borderId="0" xfId="0" applyFill="1" applyBorder="1" applyAlignment="1">
      <alignment/>
    </xf>
    <xf numFmtId="0" fontId="0" fillId="0" borderId="26" xfId="0" applyBorder="1" applyAlignment="1">
      <alignment horizontal="center"/>
    </xf>
    <xf numFmtId="0" fontId="0" fillId="0" borderId="25" xfId="0" applyBorder="1" applyAlignment="1">
      <alignment horizontal="center"/>
    </xf>
    <xf numFmtId="0" fontId="0" fillId="0" borderId="24" xfId="0" applyBorder="1" applyAlignment="1">
      <alignment/>
    </xf>
    <xf numFmtId="0" fontId="0" fillId="0" borderId="45" xfId="0" applyBorder="1" applyAlignment="1">
      <alignment/>
    </xf>
    <xf numFmtId="0" fontId="0" fillId="0" borderId="31" xfId="0" applyBorder="1" applyAlignment="1">
      <alignment/>
    </xf>
    <xf numFmtId="0" fontId="0" fillId="0" borderId="33" xfId="0" applyBorder="1" applyAlignment="1" quotePrefix="1">
      <alignment horizontal="center" vertical="top"/>
    </xf>
    <xf numFmtId="0" fontId="0" fillId="0" borderId="33" xfId="0" applyBorder="1" applyAlignment="1">
      <alignment/>
    </xf>
    <xf numFmtId="0" fontId="0" fillId="0" borderId="43" xfId="0" applyBorder="1" applyAlignment="1" quotePrefix="1">
      <alignment horizontal="center" vertical="top"/>
    </xf>
    <xf numFmtId="0" fontId="0" fillId="0" borderId="84" xfId="0" applyBorder="1" applyAlignment="1">
      <alignment horizontal="center" shrinkToFit="1"/>
    </xf>
    <xf numFmtId="0" fontId="0" fillId="0" borderId="31" xfId="0" applyBorder="1" applyAlignment="1">
      <alignment horizontal="center" vertical="top" shrinkToFit="1"/>
    </xf>
    <xf numFmtId="0" fontId="0" fillId="0" borderId="86" xfId="0" applyBorder="1" applyAlignment="1">
      <alignment/>
    </xf>
    <xf numFmtId="0" fontId="0" fillId="0" borderId="112" xfId="0" applyBorder="1" applyAlignment="1" quotePrefix="1">
      <alignment/>
    </xf>
    <xf numFmtId="0" fontId="0" fillId="0" borderId="113" xfId="0" applyBorder="1" applyAlignment="1">
      <alignment/>
    </xf>
    <xf numFmtId="0" fontId="0" fillId="0" borderId="108" xfId="0" applyBorder="1" applyAlignment="1">
      <alignment/>
    </xf>
    <xf numFmtId="0" fontId="0" fillId="0" borderId="114" xfId="0" applyBorder="1" applyAlignment="1">
      <alignment/>
    </xf>
    <xf numFmtId="0" fontId="0" fillId="0" borderId="107" xfId="0" applyBorder="1" applyAlignment="1">
      <alignment/>
    </xf>
    <xf numFmtId="0" fontId="0" fillId="0" borderId="10" xfId="0" applyBorder="1" applyAlignment="1" quotePrefix="1">
      <alignment/>
    </xf>
    <xf numFmtId="0" fontId="0" fillId="0" borderId="32" xfId="0" applyBorder="1" applyAlignment="1" quotePrefix="1">
      <alignment horizontal="right" shrinkToFit="1"/>
    </xf>
    <xf numFmtId="0" fontId="0" fillId="0" borderId="112" xfId="0" applyBorder="1" applyAlignment="1">
      <alignment/>
    </xf>
    <xf numFmtId="0" fontId="0" fillId="0" borderId="89" xfId="0" applyBorder="1" applyAlignment="1">
      <alignment/>
    </xf>
    <xf numFmtId="177" fontId="0" fillId="0" borderId="90" xfId="0" applyNumberFormat="1" applyBorder="1" applyAlignment="1">
      <alignment/>
    </xf>
    <xf numFmtId="177" fontId="0" fillId="0" borderId="10" xfId="0" applyNumberFormat="1" applyBorder="1" applyAlignment="1">
      <alignment/>
    </xf>
    <xf numFmtId="0" fontId="0" fillId="0" borderId="85" xfId="0" applyBorder="1" applyAlignment="1">
      <alignment/>
    </xf>
    <xf numFmtId="0" fontId="0" fillId="0" borderId="0" xfId="0" applyAlignment="1" quotePrefix="1">
      <alignment horizontal="right" shrinkToFit="1"/>
    </xf>
    <xf numFmtId="177" fontId="0" fillId="0" borderId="0" xfId="0" applyNumberFormat="1" applyAlignment="1">
      <alignment/>
    </xf>
    <xf numFmtId="0" fontId="52" fillId="4" borderId="0" xfId="0" applyFont="1" applyFill="1" applyAlignment="1" quotePrefix="1">
      <alignment/>
    </xf>
    <xf numFmtId="0" fontId="63" fillId="0" borderId="0" xfId="0" applyFont="1" applyAlignment="1">
      <alignment/>
    </xf>
    <xf numFmtId="176" fontId="0" fillId="0" borderId="115" xfId="0" applyNumberFormat="1" applyBorder="1" applyAlignment="1">
      <alignment horizontal="center" shrinkToFit="1"/>
    </xf>
    <xf numFmtId="176" fontId="0" fillId="0" borderId="106" xfId="0" applyNumberFormat="1" applyBorder="1" applyAlignment="1">
      <alignment horizontal="center" shrinkToFit="1"/>
    </xf>
    <xf numFmtId="176" fontId="0" fillId="0" borderId="10" xfId="0" applyNumberFormat="1" applyBorder="1" applyAlignment="1">
      <alignment horizontal="center" shrinkToFit="1"/>
    </xf>
    <xf numFmtId="0" fontId="0" fillId="0" borderId="60" xfId="0" applyBorder="1" applyAlignment="1">
      <alignment horizontal="center" vertical="center" shrinkToFit="1"/>
    </xf>
    <xf numFmtId="0" fontId="69" fillId="0" borderId="0" xfId="0" applyFont="1" applyAlignment="1">
      <alignment/>
    </xf>
    <xf numFmtId="0" fontId="8" fillId="0" borderId="23" xfId="76" applyFont="1" applyFill="1" applyBorder="1" applyAlignment="1">
      <alignment horizontal="left" vertical="center"/>
      <protection/>
    </xf>
    <xf numFmtId="0" fontId="8" fillId="0" borderId="116" xfId="76" applyFont="1" applyFill="1" applyBorder="1" applyAlignment="1">
      <alignment horizontal="center" vertical="center"/>
      <protection/>
    </xf>
    <xf numFmtId="49" fontId="8" fillId="0" borderId="117" xfId="76" applyNumberFormat="1" applyFont="1" applyBorder="1" applyAlignment="1">
      <alignment horizontal="center" vertical="center"/>
      <protection/>
    </xf>
    <xf numFmtId="0" fontId="70" fillId="0" borderId="32" xfId="76" applyFont="1" applyFill="1" applyBorder="1" applyAlignment="1" quotePrefix="1">
      <alignment vertical="center"/>
      <protection/>
    </xf>
    <xf numFmtId="0" fontId="7" fillId="0" borderId="48" xfId="76" applyFont="1" applyFill="1" applyBorder="1" applyAlignment="1">
      <alignment vertical="center"/>
      <protection/>
    </xf>
    <xf numFmtId="0" fontId="7" fillId="0" borderId="16" xfId="76" applyFont="1" applyFill="1" applyBorder="1" applyAlignment="1">
      <alignment vertical="center"/>
      <protection/>
    </xf>
    <xf numFmtId="0" fontId="7" fillId="0" borderId="39" xfId="76" applyFont="1" applyFill="1" applyBorder="1" applyAlignment="1">
      <alignment vertical="center"/>
      <protection/>
    </xf>
    <xf numFmtId="0" fontId="7" fillId="0" borderId="118" xfId="76" applyFont="1" applyFill="1" applyBorder="1" applyAlignment="1">
      <alignment vertical="center"/>
      <protection/>
    </xf>
    <xf numFmtId="0" fontId="7" fillId="0" borderId="0" xfId="76" applyFont="1" applyFill="1" applyBorder="1" applyAlignment="1">
      <alignment vertical="center"/>
      <protection/>
    </xf>
    <xf numFmtId="0" fontId="7" fillId="0" borderId="21" xfId="76" applyFont="1" applyFill="1" applyBorder="1" applyAlignment="1">
      <alignment vertical="center"/>
      <protection/>
    </xf>
    <xf numFmtId="0" fontId="7" fillId="0" borderId="12" xfId="76" applyFont="1" applyFill="1" applyBorder="1" applyAlignment="1">
      <alignment vertical="center"/>
      <protection/>
    </xf>
    <xf numFmtId="0" fontId="7" fillId="0" borderId="15" xfId="76" applyFont="1" applyFill="1" applyBorder="1" applyAlignment="1">
      <alignment vertical="center"/>
      <protection/>
    </xf>
    <xf numFmtId="0" fontId="7" fillId="0" borderId="37" xfId="76" applyFont="1" applyFill="1" applyBorder="1" applyAlignment="1">
      <alignment vertical="center"/>
      <protection/>
    </xf>
    <xf numFmtId="176" fontId="0" fillId="0" borderId="31" xfId="0" applyNumberFormat="1" applyBorder="1" applyAlignment="1">
      <alignment horizontal="center" shrinkToFit="1"/>
    </xf>
    <xf numFmtId="176" fontId="0" fillId="0" borderId="33" xfId="0" applyNumberFormat="1" applyBorder="1" applyAlignment="1">
      <alignment horizontal="center" shrinkToFit="1"/>
    </xf>
    <xf numFmtId="176" fontId="0" fillId="0" borderId="84" xfId="0" applyNumberFormat="1" applyBorder="1" applyAlignment="1">
      <alignment horizontal="center" shrinkToFit="1"/>
    </xf>
    <xf numFmtId="0" fontId="0" fillId="0" borderId="24" xfId="0" applyBorder="1" applyAlignment="1" quotePrefix="1">
      <alignment horizontal="center" shrinkToFit="1"/>
    </xf>
    <xf numFmtId="0" fontId="0" fillId="0" borderId="26" xfId="0" applyBorder="1" applyAlignment="1" quotePrefix="1">
      <alignment horizontal="center" shrinkToFit="1"/>
    </xf>
    <xf numFmtId="0" fontId="0" fillId="0" borderId="32" xfId="0" applyBorder="1" applyAlignment="1">
      <alignment horizontal="center" vertical="center"/>
    </xf>
    <xf numFmtId="176" fontId="0" fillId="0" borderId="45" xfId="0" applyNumberFormat="1" applyBorder="1" applyAlignment="1">
      <alignment horizontal="center" shrinkToFit="1"/>
    </xf>
    <xf numFmtId="176" fontId="0" fillId="0" borderId="28" xfId="0" applyNumberFormat="1" applyBorder="1" applyAlignment="1">
      <alignment horizontal="center" shrinkToFit="1"/>
    </xf>
    <xf numFmtId="176" fontId="0" fillId="0" borderId="46" xfId="0" applyNumberFormat="1" applyBorder="1" applyAlignment="1">
      <alignment horizontal="center" shrinkToFit="1"/>
    </xf>
    <xf numFmtId="176" fontId="0" fillId="0" borderId="77" xfId="0" applyNumberFormat="1" applyBorder="1" applyAlignment="1">
      <alignment horizontal="center" shrinkToFit="1"/>
    </xf>
    <xf numFmtId="0" fontId="0" fillId="0" borderId="72" xfId="0" applyBorder="1" applyAlignment="1">
      <alignment/>
    </xf>
    <xf numFmtId="0" fontId="0" fillId="0" borderId="0" xfId="0" applyFill="1" applyBorder="1" applyAlignment="1" quotePrefix="1">
      <alignment/>
    </xf>
    <xf numFmtId="0" fontId="0" fillId="0" borderId="67" xfId="0" applyBorder="1" applyAlignment="1">
      <alignment/>
    </xf>
    <xf numFmtId="0" fontId="0" fillId="0" borderId="92" xfId="0" applyBorder="1" applyAlignment="1">
      <alignment/>
    </xf>
    <xf numFmtId="0" fontId="0" fillId="0" borderId="24" xfId="0" applyBorder="1" applyAlignment="1" quotePrefix="1">
      <alignment/>
    </xf>
    <xf numFmtId="0" fontId="0" fillId="0" borderId="26" xfId="0" applyBorder="1" applyAlignment="1" quotePrefix="1">
      <alignment/>
    </xf>
    <xf numFmtId="0" fontId="0" fillId="0" borderId="80" xfId="0" applyBorder="1" applyAlignment="1">
      <alignment/>
    </xf>
    <xf numFmtId="0" fontId="0" fillId="0" borderId="22" xfId="0" applyBorder="1" applyAlignment="1" quotePrefix="1">
      <alignment horizontal="center" vertical="center" shrinkToFit="1"/>
    </xf>
    <xf numFmtId="0" fontId="0" fillId="0" borderId="119" xfId="0" applyBorder="1" applyAlignment="1" quotePrefix="1">
      <alignment horizontal="center" vertical="center" shrinkToFit="1"/>
    </xf>
    <xf numFmtId="0" fontId="0" fillId="0" borderId="99" xfId="0" applyBorder="1" applyAlignment="1" quotePrefix="1">
      <alignment horizontal="center" vertical="center" shrinkToFit="1"/>
    </xf>
    <xf numFmtId="0" fontId="0" fillId="0" borderId="14" xfId="0" applyBorder="1" applyAlignment="1">
      <alignment/>
    </xf>
    <xf numFmtId="0" fontId="0" fillId="0" borderId="0" xfId="0" applyBorder="1" applyAlignment="1" quotePrefix="1">
      <alignment/>
    </xf>
    <xf numFmtId="0" fontId="0" fillId="0" borderId="76" xfId="0" applyBorder="1" applyAlignment="1" quotePrefix="1">
      <alignment/>
    </xf>
    <xf numFmtId="0" fontId="0" fillId="0" borderId="109" xfId="0" applyBorder="1" applyAlignment="1">
      <alignment horizontal="center"/>
    </xf>
    <xf numFmtId="0" fontId="0" fillId="0" borderId="46" xfId="0" applyBorder="1" applyAlignment="1">
      <alignment/>
    </xf>
    <xf numFmtId="0" fontId="0" fillId="0" borderId="22" xfId="0" applyBorder="1" applyAlignment="1" quotePrefix="1">
      <alignment/>
    </xf>
    <xf numFmtId="0" fontId="0" fillId="0" borderId="106" xfId="0" applyBorder="1" applyAlignment="1" quotePrefix="1">
      <alignment/>
    </xf>
    <xf numFmtId="0" fontId="0" fillId="0" borderId="22" xfId="0" applyFill="1" applyBorder="1" applyAlignment="1" quotePrefix="1">
      <alignment/>
    </xf>
    <xf numFmtId="0" fontId="0" fillId="0" borderId="99" xfId="0" applyBorder="1" applyAlignment="1">
      <alignment/>
    </xf>
    <xf numFmtId="0" fontId="0" fillId="0" borderId="99" xfId="0" applyFill="1" applyBorder="1" applyAlignment="1" quotePrefix="1">
      <alignment/>
    </xf>
    <xf numFmtId="0" fontId="0" fillId="0" borderId="40" xfId="0" applyFill="1" applyBorder="1" applyAlignment="1" quotePrefix="1">
      <alignment/>
    </xf>
    <xf numFmtId="0" fontId="0" fillId="0" borderId="33" xfId="0" applyBorder="1" applyAlignment="1">
      <alignment shrinkToFit="1"/>
    </xf>
    <xf numFmtId="0" fontId="0" fillId="0" borderId="32" xfId="0" applyBorder="1" applyAlignment="1">
      <alignment shrinkToFit="1"/>
    </xf>
    <xf numFmtId="0" fontId="0" fillId="0" borderId="21" xfId="0" applyBorder="1" applyAlignment="1">
      <alignment shrinkToFit="1"/>
    </xf>
    <xf numFmtId="0" fontId="0" fillId="0" borderId="32" xfId="0" applyBorder="1" applyAlignment="1">
      <alignment/>
    </xf>
    <xf numFmtId="0" fontId="0" fillId="0" borderId="74" xfId="0" applyBorder="1" applyAlignment="1" quotePrefix="1">
      <alignment horizontal="center" vertical="center" shrinkToFit="1"/>
    </xf>
    <xf numFmtId="0" fontId="0" fillId="0" borderId="45" xfId="0" applyBorder="1" applyAlignment="1">
      <alignment horizontal="center" vertical="center" shrinkToFit="1"/>
    </xf>
    <xf numFmtId="0" fontId="0" fillId="0" borderId="77" xfId="0" applyBorder="1" applyAlignment="1">
      <alignment horizontal="center" vertical="center" shrinkToFit="1"/>
    </xf>
    <xf numFmtId="0" fontId="0" fillId="0" borderId="14" xfId="0" applyBorder="1" applyAlignment="1">
      <alignment horizontal="center" shrinkToFit="1"/>
    </xf>
    <xf numFmtId="0" fontId="0" fillId="0" borderId="75" xfId="0" applyBorder="1" applyAlignment="1">
      <alignment horizontal="center" shrinkToFit="1"/>
    </xf>
    <xf numFmtId="0" fontId="0" fillId="0" borderId="76" xfId="0" applyBorder="1" applyAlignment="1">
      <alignment shrinkToFit="1"/>
    </xf>
    <xf numFmtId="0" fontId="0" fillId="0" borderId="14" xfId="0" applyBorder="1" applyAlignment="1" quotePrefix="1">
      <alignment horizontal="center" shrinkToFit="1"/>
    </xf>
    <xf numFmtId="0" fontId="0" fillId="0" borderId="67" xfId="0" applyBorder="1" applyAlignment="1" quotePrefix="1">
      <alignment horizontal="center" shrinkToFit="1"/>
    </xf>
    <xf numFmtId="0" fontId="0" fillId="0" borderId="31" xfId="0" applyBorder="1" applyAlignment="1" quotePrefix="1">
      <alignment/>
    </xf>
    <xf numFmtId="0" fontId="0" fillId="0" borderId="33" xfId="0" applyBorder="1" applyAlignment="1">
      <alignment/>
    </xf>
    <xf numFmtId="0" fontId="40" fillId="0" borderId="0" xfId="77" applyFont="1" quotePrefix="1">
      <alignment vertical="center"/>
      <protection/>
    </xf>
    <xf numFmtId="0" fontId="71" fillId="0" borderId="0" xfId="77" applyFont="1" quotePrefix="1">
      <alignment vertical="center"/>
      <protection/>
    </xf>
    <xf numFmtId="0" fontId="0" fillId="0" borderId="78" xfId="0" applyBorder="1" applyAlignment="1">
      <alignment horizontal="center" vertical="center"/>
    </xf>
    <xf numFmtId="0" fontId="0" fillId="0" borderId="46" xfId="0" applyBorder="1" applyAlignment="1">
      <alignment horizontal="center" vertical="center"/>
    </xf>
    <xf numFmtId="0" fontId="0" fillId="0" borderId="91" xfId="0" applyBorder="1" applyAlignment="1">
      <alignment horizontal="center" vertical="center"/>
    </xf>
    <xf numFmtId="0" fontId="0" fillId="0" borderId="62" xfId="0" applyBorder="1" applyAlignment="1">
      <alignment horizontal="center" vertical="center"/>
    </xf>
    <xf numFmtId="0" fontId="0" fillId="26" borderId="67" xfId="0" applyFill="1" applyBorder="1" applyAlignment="1" quotePrefix="1">
      <alignment horizontal="center" shrinkToFit="1"/>
    </xf>
    <xf numFmtId="0" fontId="0" fillId="0" borderId="0" xfId="0" applyAlignment="1" quotePrefix="1">
      <alignment horizontal="center"/>
    </xf>
    <xf numFmtId="176" fontId="0" fillId="27" borderId="61" xfId="0" applyNumberFormat="1" applyFill="1" applyBorder="1" applyAlignment="1" quotePrefix="1">
      <alignment horizontal="center" shrinkToFit="1"/>
    </xf>
    <xf numFmtId="176" fontId="0" fillId="27" borderId="100" xfId="0" applyNumberFormat="1" applyFill="1" applyBorder="1" applyAlignment="1">
      <alignment horizontal="center" shrinkToFit="1"/>
    </xf>
    <xf numFmtId="176" fontId="0" fillId="26" borderId="61" xfId="0" applyNumberFormat="1" applyFill="1" applyBorder="1" applyAlignment="1" quotePrefix="1">
      <alignment shrinkToFit="1"/>
    </xf>
    <xf numFmtId="176" fontId="0" fillId="27" borderId="100" xfId="0" applyNumberFormat="1" applyFill="1" applyBorder="1" applyAlignment="1" quotePrefix="1">
      <alignment/>
    </xf>
    <xf numFmtId="176" fontId="0" fillId="26" borderId="100" xfId="0" applyNumberFormat="1" applyFill="1" applyBorder="1" applyAlignment="1" quotePrefix="1">
      <alignment/>
    </xf>
    <xf numFmtId="186" fontId="0" fillId="26" borderId="83" xfId="0" applyNumberFormat="1" applyFill="1" applyBorder="1" applyAlignment="1">
      <alignment horizontal="center" vertical="center" shrinkToFit="1"/>
    </xf>
    <xf numFmtId="191" fontId="0" fillId="26" borderId="100" xfId="0" applyNumberFormat="1" applyFill="1" applyBorder="1" applyAlignment="1">
      <alignment/>
    </xf>
    <xf numFmtId="177" fontId="0" fillId="26" borderId="100" xfId="0" applyNumberFormat="1" applyFill="1" applyBorder="1" applyAlignment="1">
      <alignment/>
    </xf>
    <xf numFmtId="176" fontId="0" fillId="26" borderId="62" xfId="0" applyNumberFormat="1" applyFill="1" applyBorder="1" applyAlignment="1">
      <alignment horizontal="center" shrinkToFit="1"/>
    </xf>
    <xf numFmtId="188" fontId="0" fillId="26" borderId="70" xfId="0" applyNumberFormat="1" applyFill="1" applyBorder="1" applyAlignment="1">
      <alignment/>
    </xf>
    <xf numFmtId="187" fontId="0" fillId="26" borderId="70" xfId="0" applyNumberFormat="1" applyFill="1" applyBorder="1" applyAlignment="1">
      <alignment/>
    </xf>
    <xf numFmtId="176" fontId="0" fillId="26" borderId="96" xfId="0" applyNumberFormat="1" applyFill="1" applyBorder="1" applyAlignment="1">
      <alignment horizontal="center" shrinkToFit="1"/>
    </xf>
    <xf numFmtId="188" fontId="0" fillId="26" borderId="96" xfId="0" applyNumberFormat="1" applyFill="1" applyBorder="1" applyAlignment="1">
      <alignment/>
    </xf>
    <xf numFmtId="187" fontId="0" fillId="26" borderId="96" xfId="0" applyNumberFormat="1" applyFill="1" applyBorder="1" applyAlignment="1">
      <alignment/>
    </xf>
    <xf numFmtId="176" fontId="0" fillId="26" borderId="22" xfId="0" applyNumberFormat="1" applyFill="1" applyBorder="1" applyAlignment="1">
      <alignment horizontal="center" shrinkToFit="1"/>
    </xf>
    <xf numFmtId="188" fontId="0" fillId="26" borderId="22" xfId="0" applyNumberFormat="1" applyFill="1" applyBorder="1" applyAlignment="1">
      <alignment/>
    </xf>
    <xf numFmtId="187" fontId="0" fillId="26" borderId="22" xfId="0" applyNumberFormat="1" applyFill="1" applyBorder="1" applyAlignment="1">
      <alignment/>
    </xf>
    <xf numFmtId="0" fontId="0" fillId="26" borderId="67" xfId="0" applyFill="1" applyBorder="1" applyAlignment="1" quotePrefix="1">
      <alignment horizontal="center" shrinkToFit="1"/>
    </xf>
    <xf numFmtId="176" fontId="0" fillId="27" borderId="61" xfId="0" applyNumberFormat="1" applyFill="1" applyBorder="1" applyAlignment="1" quotePrefix="1">
      <alignment horizontal="center" shrinkToFit="1"/>
    </xf>
    <xf numFmtId="188" fontId="0" fillId="27" borderId="68" xfId="0" applyNumberFormat="1" applyFill="1" applyBorder="1" applyAlignment="1">
      <alignment/>
    </xf>
    <xf numFmtId="0" fontId="0" fillId="0" borderId="0" xfId="0" applyFill="1" applyBorder="1" applyAlignment="1" quotePrefix="1">
      <alignment/>
    </xf>
    <xf numFmtId="0" fontId="0" fillId="0" borderId="32" xfId="0" applyBorder="1" applyAlignment="1" quotePrefix="1">
      <alignment horizontal="center" vertical="center" shrinkToFit="1"/>
    </xf>
    <xf numFmtId="176" fontId="0" fillId="0" borderId="22" xfId="0" applyNumberFormat="1" applyBorder="1" applyAlignment="1">
      <alignment/>
    </xf>
    <xf numFmtId="0" fontId="0" fillId="0" borderId="25" xfId="0" applyBorder="1" applyAlignment="1" quotePrefix="1">
      <alignment horizontal="center" shrinkToFit="1"/>
    </xf>
    <xf numFmtId="177" fontId="0" fillId="28" borderId="60" xfId="0" applyNumberFormat="1" applyFill="1" applyBorder="1" applyAlignment="1">
      <alignment horizontal="left"/>
    </xf>
    <xf numFmtId="0" fontId="0" fillId="0" borderId="0" xfId="0" applyAlignment="1" quotePrefix="1">
      <alignment horizontal="center" shrinkToFit="1"/>
    </xf>
    <xf numFmtId="177" fontId="0" fillId="28" borderId="87" xfId="0" applyNumberFormat="1" applyFill="1" applyBorder="1" applyAlignment="1">
      <alignment/>
    </xf>
    <xf numFmtId="0" fontId="0" fillId="0" borderId="91" xfId="0" applyBorder="1" applyAlignment="1" quotePrefix="1">
      <alignment horizontal="center" vertical="center" shrinkToFit="1"/>
    </xf>
    <xf numFmtId="0" fontId="0" fillId="0" borderId="91" xfId="0" applyBorder="1" applyAlignment="1">
      <alignment horizontal="center" vertical="center" shrinkToFit="1"/>
    </xf>
    <xf numFmtId="0" fontId="0" fillId="0" borderId="62" xfId="0" applyBorder="1" applyAlignment="1">
      <alignment horizontal="center" shrinkToFit="1"/>
    </xf>
    <xf numFmtId="188" fontId="0" fillId="0" borderId="89" xfId="0" applyNumberFormat="1" applyBorder="1" applyAlignment="1">
      <alignment horizontal="center" shrinkToFit="1"/>
    </xf>
    <xf numFmtId="188" fontId="0" fillId="0" borderId="91" xfId="0" applyNumberFormat="1" applyBorder="1" applyAlignment="1">
      <alignment horizontal="center" shrinkToFit="1"/>
    </xf>
    <xf numFmtId="188" fontId="0" fillId="0" borderId="112" xfId="0" applyNumberFormat="1" applyBorder="1" applyAlignment="1">
      <alignment/>
    </xf>
    <xf numFmtId="176" fontId="0" fillId="0" borderId="89" xfId="0" applyNumberFormat="1" applyBorder="1" applyAlignment="1">
      <alignment horizontal="center" shrinkToFit="1"/>
    </xf>
    <xf numFmtId="176" fontId="0" fillId="0" borderId="91" xfId="0" applyNumberFormat="1" applyBorder="1" applyAlignment="1">
      <alignment horizontal="center" shrinkToFit="1"/>
    </xf>
    <xf numFmtId="0" fontId="0" fillId="0" borderId="76" xfId="0" applyBorder="1" applyAlignment="1" quotePrefix="1">
      <alignment horizontal="center" vertical="center" shrinkToFit="1"/>
    </xf>
    <xf numFmtId="0" fontId="0" fillId="0" borderId="76" xfId="0" applyBorder="1" applyAlignment="1">
      <alignment horizontal="center" vertical="center" shrinkToFit="1"/>
    </xf>
    <xf numFmtId="0" fontId="0" fillId="0" borderId="21" xfId="0" applyBorder="1" applyAlignment="1">
      <alignment horizontal="center" shrinkToFit="1"/>
    </xf>
    <xf numFmtId="188" fontId="0" fillId="0" borderId="75" xfId="0" applyNumberFormat="1" applyBorder="1" applyAlignment="1">
      <alignment horizontal="center" shrinkToFit="1"/>
    </xf>
    <xf numFmtId="188" fontId="0" fillId="0" borderId="76" xfId="0" applyNumberFormat="1" applyBorder="1" applyAlignment="1">
      <alignment horizontal="center" shrinkToFit="1"/>
    </xf>
    <xf numFmtId="188" fontId="0" fillId="0" borderId="31" xfId="0" applyNumberFormat="1" applyBorder="1" applyAlignment="1">
      <alignment/>
    </xf>
    <xf numFmtId="176" fontId="0" fillId="0" borderId="75" xfId="0" applyNumberFormat="1" applyBorder="1" applyAlignment="1">
      <alignment horizontal="center" shrinkToFit="1"/>
    </xf>
    <xf numFmtId="176" fontId="0" fillId="0" borderId="76" xfId="0" applyNumberFormat="1" applyBorder="1" applyAlignment="1">
      <alignment horizontal="center" shrinkToFit="1"/>
    </xf>
    <xf numFmtId="0" fontId="10" fillId="0" borderId="14" xfId="77" applyFont="1" applyBorder="1" applyAlignment="1">
      <alignment horizontal="center" vertical="center"/>
      <protection/>
    </xf>
    <xf numFmtId="0" fontId="10" fillId="0" borderId="0" xfId="77" applyFont="1" applyBorder="1" applyAlignment="1">
      <alignment horizontal="center" vertical="center"/>
      <protection/>
    </xf>
    <xf numFmtId="0" fontId="10" fillId="0" borderId="21" xfId="77" applyFont="1" applyBorder="1" applyAlignment="1">
      <alignment horizontal="center" vertical="center"/>
      <protection/>
    </xf>
    <xf numFmtId="0" fontId="64" fillId="0" borderId="14" xfId="77" applyFont="1" applyBorder="1" applyAlignment="1">
      <alignment horizontal="center" vertical="center"/>
      <protection/>
    </xf>
    <xf numFmtId="0" fontId="64" fillId="0" borderId="0" xfId="77" applyFont="1" applyBorder="1" applyAlignment="1">
      <alignment horizontal="center" vertical="center"/>
      <protection/>
    </xf>
    <xf numFmtId="0" fontId="64" fillId="0" borderId="21" xfId="77" applyFont="1" applyBorder="1" applyAlignment="1">
      <alignment horizontal="center" vertical="center"/>
      <protection/>
    </xf>
    <xf numFmtId="0" fontId="0" fillId="0" borderId="24" xfId="77" applyFont="1" applyBorder="1" applyAlignment="1">
      <alignment horizontal="center" vertical="center"/>
      <protection/>
    </xf>
    <xf numFmtId="0" fontId="0" fillId="0" borderId="10" xfId="77" applyFont="1" applyBorder="1" applyAlignment="1">
      <alignment horizontal="center" vertical="center"/>
      <protection/>
    </xf>
    <xf numFmtId="0" fontId="0" fillId="0" borderId="43" xfId="77" applyFont="1" applyBorder="1" applyAlignment="1">
      <alignment horizontal="center" vertical="center"/>
      <protection/>
    </xf>
    <xf numFmtId="0" fontId="10" fillId="0" borderId="10" xfId="77" applyFont="1" applyBorder="1" applyAlignment="1">
      <alignment vertical="center"/>
      <protection/>
    </xf>
    <xf numFmtId="0" fontId="0" fillId="0" borderId="10" xfId="0" applyFont="1" applyBorder="1" applyAlignment="1">
      <alignment vertical="center"/>
    </xf>
    <xf numFmtId="0" fontId="44" fillId="0" borderId="0" xfId="77" applyFont="1" applyAlignment="1">
      <alignment horizontal="center" vertical="center"/>
      <protection/>
    </xf>
    <xf numFmtId="0" fontId="41" fillId="0" borderId="0" xfId="77" applyFont="1" applyAlignment="1">
      <alignment horizontal="right" vertical="center"/>
      <protection/>
    </xf>
    <xf numFmtId="0" fontId="10" fillId="0" borderId="0" xfId="77" applyFont="1" applyAlignment="1">
      <alignment horizontal="center" vertical="center"/>
      <protection/>
    </xf>
    <xf numFmtId="0" fontId="12" fillId="0" borderId="45" xfId="77" applyFont="1" applyBorder="1" applyAlignment="1">
      <alignment horizontal="center" vertical="center"/>
      <protection/>
    </xf>
    <xf numFmtId="0" fontId="12" fillId="0" borderId="28" xfId="77" applyFont="1" applyBorder="1" applyAlignment="1">
      <alignment horizontal="center" vertical="center"/>
      <protection/>
    </xf>
    <xf numFmtId="0" fontId="12" fillId="0" borderId="46" xfId="77" applyFont="1" applyBorder="1" applyAlignment="1">
      <alignment horizontal="center" vertical="center"/>
      <protection/>
    </xf>
    <xf numFmtId="0" fontId="40" fillId="0" borderId="0" xfId="77" applyFont="1" applyAlignment="1">
      <alignment horizontal="center" vertical="center" shrinkToFit="1"/>
      <protection/>
    </xf>
    <xf numFmtId="184" fontId="7" fillId="0" borderId="47" xfId="76" applyNumberFormat="1" applyFont="1" applyBorder="1" applyAlignment="1">
      <alignment horizontal="center" vertical="center"/>
      <protection/>
    </xf>
    <xf numFmtId="184" fontId="7" fillId="0" borderId="30" xfId="76" applyNumberFormat="1" applyFont="1" applyBorder="1" applyAlignment="1">
      <alignment horizontal="center" vertical="center"/>
      <protection/>
    </xf>
    <xf numFmtId="0" fontId="8" fillId="0" borderId="29" xfId="76" applyFont="1" applyBorder="1" applyAlignment="1">
      <alignment horizontal="center" vertical="center"/>
      <protection/>
    </xf>
    <xf numFmtId="0" fontId="8" fillId="0" borderId="11" xfId="76" applyFont="1" applyBorder="1" applyAlignment="1">
      <alignment horizontal="center" vertical="center"/>
      <protection/>
    </xf>
    <xf numFmtId="9" fontId="35" fillId="0" borderId="15" xfId="76" applyNumberFormat="1" applyFont="1" applyFill="1" applyBorder="1" applyAlignment="1">
      <alignment horizontal="center" vertical="center" shrinkToFit="1"/>
      <protection/>
    </xf>
    <xf numFmtId="9" fontId="0" fillId="0" borderId="37" xfId="0" applyNumberFormat="1" applyBorder="1" applyAlignment="1">
      <alignment horizontal="center" vertical="center" shrinkToFit="1"/>
    </xf>
    <xf numFmtId="0" fontId="10" fillId="0" borderId="31" xfId="76" applyFont="1" applyBorder="1" applyAlignment="1">
      <alignment horizontal="left" vertical="center"/>
      <protection/>
    </xf>
    <xf numFmtId="0" fontId="10" fillId="0" borderId="32" xfId="76" applyFont="1" applyBorder="1" applyAlignment="1">
      <alignment horizontal="left" vertical="center"/>
      <protection/>
    </xf>
    <xf numFmtId="0" fontId="10" fillId="0" borderId="33" xfId="76" applyFont="1" applyBorder="1" applyAlignment="1">
      <alignment horizontal="left" vertical="center"/>
      <protection/>
    </xf>
    <xf numFmtId="0" fontId="8" fillId="0" borderId="45" xfId="76" applyFont="1" applyBorder="1" applyAlignment="1">
      <alignment horizontal="center" vertical="center"/>
      <protection/>
    </xf>
    <xf numFmtId="0" fontId="8" fillId="0" borderId="28" xfId="76" applyFont="1" applyBorder="1" applyAlignment="1">
      <alignment horizontal="center" vertical="center"/>
      <protection/>
    </xf>
    <xf numFmtId="0" fontId="8" fillId="0" borderId="46" xfId="76" applyFont="1" applyBorder="1" applyAlignment="1">
      <alignment horizontal="center" vertical="center"/>
      <protection/>
    </xf>
    <xf numFmtId="0" fontId="8" fillId="0" borderId="14" xfId="76" applyFont="1" applyBorder="1" applyAlignment="1">
      <alignment horizontal="center" vertical="center"/>
      <protection/>
    </xf>
    <xf numFmtId="0" fontId="8" fillId="0" borderId="0" xfId="76" applyFont="1" applyBorder="1" applyAlignment="1">
      <alignment horizontal="center" vertical="center"/>
      <protection/>
    </xf>
    <xf numFmtId="0" fontId="8" fillId="0" borderId="21" xfId="76" applyFont="1" applyBorder="1" applyAlignment="1">
      <alignment horizontal="center" vertical="center"/>
      <protection/>
    </xf>
    <xf numFmtId="0" fontId="8" fillId="0" borderId="24" xfId="76" applyFont="1" applyBorder="1" applyAlignment="1">
      <alignment horizontal="center" vertical="center"/>
      <protection/>
    </xf>
    <xf numFmtId="0" fontId="8" fillId="0" borderId="10" xfId="76" applyFont="1" applyBorder="1" applyAlignment="1">
      <alignment horizontal="center" vertical="center"/>
      <protection/>
    </xf>
    <xf numFmtId="0" fontId="8" fillId="0" borderId="43" xfId="76" applyFont="1" applyBorder="1" applyAlignment="1">
      <alignment horizontal="center" vertical="center"/>
      <protection/>
    </xf>
    <xf numFmtId="0" fontId="8" fillId="0" borderId="23" xfId="76" applyFont="1" applyBorder="1" applyAlignment="1">
      <alignment horizontal="center" vertical="center"/>
      <protection/>
    </xf>
    <xf numFmtId="0" fontId="39" fillId="0" borderId="27" xfId="76" applyFont="1" applyFill="1" applyBorder="1" applyAlignment="1">
      <alignment horizontal="center" vertical="center"/>
      <protection/>
    </xf>
    <xf numFmtId="0" fontId="39" fillId="0" borderId="42" xfId="76" applyFont="1" applyFill="1" applyBorder="1" applyAlignment="1">
      <alignment horizontal="center" vertical="center"/>
      <protection/>
    </xf>
    <xf numFmtId="49" fontId="7" fillId="0" borderId="19" xfId="76" applyNumberFormat="1" applyFont="1" applyBorder="1" applyAlignment="1">
      <alignment horizontal="center" vertical="center"/>
      <protection/>
    </xf>
    <xf numFmtId="49" fontId="7" fillId="0" borderId="30" xfId="76" applyNumberFormat="1" applyFont="1" applyBorder="1" applyAlignment="1">
      <alignment horizontal="center" vertical="center"/>
      <protection/>
    </xf>
    <xf numFmtId="0" fontId="8" fillId="0" borderId="29" xfId="76" applyFont="1" applyFill="1" applyBorder="1" applyAlignment="1">
      <alignment horizontal="center" vertical="center"/>
      <protection/>
    </xf>
    <xf numFmtId="0" fontId="8" fillId="0" borderId="34" xfId="76" applyFont="1" applyFill="1" applyBorder="1" applyAlignment="1">
      <alignment horizontal="center" vertical="center"/>
      <protection/>
    </xf>
    <xf numFmtId="184" fontId="7" fillId="0" borderId="120" xfId="76" applyNumberFormat="1" applyFont="1" applyFill="1" applyBorder="1" applyAlignment="1">
      <alignment horizontal="center" vertical="center"/>
      <protection/>
    </xf>
    <xf numFmtId="0" fontId="7" fillId="0" borderId="29" xfId="76" applyNumberFormat="1" applyFont="1" applyFill="1" applyBorder="1" applyAlignment="1">
      <alignment horizontal="center" vertical="center"/>
      <protection/>
    </xf>
    <xf numFmtId="0" fontId="7" fillId="0" borderId="13" xfId="76" applyNumberFormat="1" applyFont="1" applyFill="1" applyBorder="1" applyAlignment="1">
      <alignment horizontal="center" vertical="center"/>
      <protection/>
    </xf>
    <xf numFmtId="0" fontId="7" fillId="0" borderId="11" xfId="76" applyNumberFormat="1" applyFont="1" applyFill="1" applyBorder="1" applyAlignment="1">
      <alignment horizontal="center" vertical="center"/>
      <protection/>
    </xf>
    <xf numFmtId="188" fontId="7" fillId="0" borderId="120" xfId="76" applyNumberFormat="1" applyFont="1" applyFill="1" applyBorder="1" applyAlignment="1">
      <alignment horizontal="center" vertical="center"/>
      <protection/>
    </xf>
    <xf numFmtId="0" fontId="8" fillId="0" borderId="44" xfId="76" applyFont="1" applyBorder="1" applyAlignment="1">
      <alignment horizontal="center" vertical="center" wrapText="1"/>
      <protection/>
    </xf>
    <xf numFmtId="0" fontId="8" fillId="0" borderId="28" xfId="76" applyFont="1" applyBorder="1" applyAlignment="1">
      <alignment horizontal="center" vertical="center" wrapText="1"/>
      <protection/>
    </xf>
    <xf numFmtId="0" fontId="8" fillId="0" borderId="121" xfId="76" applyFont="1" applyBorder="1" applyAlignment="1">
      <alignment horizontal="center" vertical="center" wrapText="1"/>
      <protection/>
    </xf>
    <xf numFmtId="0" fontId="8" fillId="0" borderId="12" xfId="76" applyFont="1" applyBorder="1" applyAlignment="1">
      <alignment horizontal="center" vertical="center" wrapText="1"/>
      <protection/>
    </xf>
    <xf numFmtId="0" fontId="8" fillId="0" borderId="15" xfId="76" applyFont="1" applyBorder="1" applyAlignment="1">
      <alignment horizontal="center" vertical="center" wrapText="1"/>
      <protection/>
    </xf>
    <xf numFmtId="0" fontId="8" fillId="0" borderId="122" xfId="76" applyFont="1" applyBorder="1" applyAlignment="1">
      <alignment horizontal="center" vertical="center" wrapText="1"/>
      <protection/>
    </xf>
    <xf numFmtId="184" fontId="7" fillId="0" borderId="29" xfId="76" applyNumberFormat="1" applyFont="1" applyFill="1" applyBorder="1" applyAlignment="1">
      <alignment horizontal="center" vertical="center"/>
      <protection/>
    </xf>
    <xf numFmtId="184" fontId="7" fillId="0" borderId="34" xfId="76" applyNumberFormat="1" applyFont="1" applyFill="1" applyBorder="1" applyAlignment="1">
      <alignment horizontal="center" vertical="center"/>
      <protection/>
    </xf>
    <xf numFmtId="0" fontId="8" fillId="0" borderId="38" xfId="76" applyFont="1" applyBorder="1" applyAlignment="1">
      <alignment horizontal="left" vertical="center" shrinkToFit="1"/>
      <protection/>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8" fillId="0" borderId="14" xfId="76" applyFont="1" applyBorder="1" applyAlignment="1">
      <alignment horizontal="left" vertical="center" shrinkToFit="1"/>
      <protection/>
    </xf>
    <xf numFmtId="0" fontId="0" fillId="0" borderId="0" xfId="0" applyAlignment="1">
      <alignment horizontal="left" vertical="center" shrinkToFit="1"/>
    </xf>
    <xf numFmtId="0" fontId="0" fillId="0" borderId="21" xfId="0" applyBorder="1" applyAlignment="1">
      <alignment horizontal="left" vertical="center" shrinkToFit="1"/>
    </xf>
    <xf numFmtId="0" fontId="14" fillId="0" borderId="19" xfId="76" applyNumberFormat="1" applyFont="1" applyFill="1" applyBorder="1" applyAlignment="1">
      <alignment horizontal="center" vertical="center"/>
      <protection/>
    </xf>
    <xf numFmtId="0" fontId="14" fillId="0" borderId="30" xfId="76" applyNumberFormat="1" applyFont="1" applyFill="1" applyBorder="1" applyAlignment="1">
      <alignment horizontal="center" vertical="center"/>
      <protection/>
    </xf>
    <xf numFmtId="0" fontId="7" fillId="0" borderId="23" xfId="76" applyNumberFormat="1" applyFont="1" applyBorder="1" applyAlignment="1">
      <alignment horizontal="center" vertical="center"/>
      <protection/>
    </xf>
    <xf numFmtId="49" fontId="7" fillId="0" borderId="11" xfId="76" applyNumberFormat="1" applyFont="1" applyBorder="1" applyAlignment="1">
      <alignment horizontal="center" vertical="center"/>
      <protection/>
    </xf>
    <xf numFmtId="0" fontId="7" fillId="0" borderId="29" xfId="76" applyNumberFormat="1" applyFont="1" applyBorder="1" applyAlignment="1">
      <alignment horizontal="center" vertical="center"/>
      <protection/>
    </xf>
    <xf numFmtId="184" fontId="7" fillId="0" borderId="29" xfId="76" applyNumberFormat="1" applyFont="1" applyBorder="1" applyAlignment="1">
      <alignment horizontal="center" vertical="center"/>
      <protection/>
    </xf>
    <xf numFmtId="184" fontId="7" fillId="0" borderId="11" xfId="76" applyNumberFormat="1" applyFont="1" applyBorder="1" applyAlignment="1">
      <alignment horizontal="center" vertical="center"/>
      <protection/>
    </xf>
    <xf numFmtId="184" fontId="7" fillId="0" borderId="11" xfId="76" applyNumberFormat="1" applyFont="1" applyFill="1" applyBorder="1" applyAlignment="1">
      <alignment horizontal="center" vertical="center"/>
      <protection/>
    </xf>
    <xf numFmtId="0" fontId="8" fillId="0" borderId="11" xfId="76" applyFont="1" applyFill="1" applyBorder="1" applyAlignment="1">
      <alignment horizontal="center" vertical="center"/>
      <protection/>
    </xf>
    <xf numFmtId="0" fontId="8" fillId="0" borderId="23" xfId="76" applyFont="1" applyFill="1" applyBorder="1" applyAlignment="1">
      <alignment horizontal="right" vertical="center"/>
      <protection/>
    </xf>
    <xf numFmtId="0" fontId="8" fillId="0" borderId="13" xfId="76" applyFont="1" applyFill="1" applyBorder="1" applyAlignment="1">
      <alignment horizontal="right" vertical="center"/>
      <protection/>
    </xf>
    <xf numFmtId="185" fontId="7" fillId="0" borderId="123" xfId="76" applyNumberFormat="1" applyFont="1" applyFill="1" applyBorder="1" applyAlignment="1">
      <alignment horizontal="center" vertical="center"/>
      <protection/>
    </xf>
    <xf numFmtId="0" fontId="8" fillId="0" borderId="124" xfId="76" applyFont="1" applyFill="1" applyBorder="1" applyAlignment="1">
      <alignment horizontal="center" vertical="center"/>
      <protection/>
    </xf>
    <xf numFmtId="0" fontId="8" fillId="0" borderId="125" xfId="76" applyFont="1" applyFill="1" applyBorder="1" applyAlignment="1">
      <alignment horizontal="center" vertical="center"/>
      <protection/>
    </xf>
    <xf numFmtId="177" fontId="7" fillId="0" borderId="27" xfId="76" applyNumberFormat="1" applyFont="1" applyFill="1" applyBorder="1" applyAlignment="1">
      <alignment horizontal="center" vertical="center"/>
      <protection/>
    </xf>
    <xf numFmtId="0" fontId="8" fillId="0" borderId="27" xfId="76" applyFont="1" applyFill="1" applyBorder="1" applyAlignment="1">
      <alignment horizontal="center" vertical="center"/>
      <protection/>
    </xf>
    <xf numFmtId="49" fontId="8" fillId="0" borderId="13" xfId="76" applyNumberFormat="1" applyFont="1" applyFill="1" applyBorder="1" applyAlignment="1">
      <alignment horizontal="center" vertical="center"/>
      <protection/>
    </xf>
    <xf numFmtId="49" fontId="7" fillId="0" borderId="23" xfId="76" applyNumberFormat="1" applyFont="1" applyBorder="1" applyAlignment="1">
      <alignment horizontal="center" vertical="center"/>
      <protection/>
    </xf>
    <xf numFmtId="49" fontId="7" fillId="0" borderId="29" xfId="76" applyNumberFormat="1" applyFont="1" applyBorder="1" applyAlignment="1">
      <alignment horizontal="center" vertical="center"/>
      <protection/>
    </xf>
    <xf numFmtId="49" fontId="7" fillId="0" borderId="29" xfId="76" applyNumberFormat="1" applyFont="1" applyFill="1" applyBorder="1" applyAlignment="1">
      <alignment horizontal="center" vertical="center"/>
      <protection/>
    </xf>
    <xf numFmtId="49" fontId="7" fillId="0" borderId="11" xfId="76" applyNumberFormat="1" applyFont="1" applyFill="1" applyBorder="1" applyAlignment="1">
      <alignment horizontal="center" vertical="center"/>
      <protection/>
    </xf>
    <xf numFmtId="49" fontId="7" fillId="0" borderId="47" xfId="76" applyNumberFormat="1" applyFont="1" applyBorder="1" applyAlignment="1">
      <alignment horizontal="center" vertical="center"/>
      <protection/>
    </xf>
    <xf numFmtId="0" fontId="7" fillId="0" borderId="19" xfId="76" applyNumberFormat="1" applyFont="1" applyBorder="1" applyAlignment="1">
      <alignment horizontal="center" vertical="center"/>
      <protection/>
    </xf>
    <xf numFmtId="0" fontId="7" fillId="0" borderId="30" xfId="76" applyNumberFormat="1" applyFont="1" applyBorder="1" applyAlignment="1">
      <alignment horizontal="center" vertical="center"/>
      <protection/>
    </xf>
    <xf numFmtId="49" fontId="7" fillId="0" borderId="34" xfId="76" applyNumberFormat="1" applyFont="1" applyFill="1" applyBorder="1" applyAlignment="1">
      <alignment horizontal="center" vertical="center"/>
      <protection/>
    </xf>
    <xf numFmtId="49" fontId="14" fillId="0" borderId="19" xfId="76" applyNumberFormat="1" applyFont="1" applyFill="1" applyBorder="1" applyAlignment="1">
      <alignment horizontal="center" vertical="center"/>
      <protection/>
    </xf>
    <xf numFmtId="49" fontId="14" fillId="0" borderId="20" xfId="76" applyNumberFormat="1" applyFont="1" applyFill="1" applyBorder="1" applyAlignment="1">
      <alignment horizontal="center" vertical="center"/>
      <protection/>
    </xf>
    <xf numFmtId="0" fontId="14" fillId="0" borderId="27" xfId="76" applyFont="1" applyFill="1" applyBorder="1" applyAlignment="1">
      <alignment horizontal="center" vertical="center"/>
      <protection/>
    </xf>
    <xf numFmtId="0" fontId="14" fillId="0" borderId="42" xfId="76" applyFont="1" applyFill="1" applyBorder="1" applyAlignment="1">
      <alignment horizontal="center" vertical="center"/>
      <protection/>
    </xf>
    <xf numFmtId="0" fontId="14" fillId="0" borderId="13" xfId="76" applyFont="1" applyFill="1" applyBorder="1" applyAlignment="1">
      <alignment horizontal="center" vertical="center"/>
      <protection/>
    </xf>
    <xf numFmtId="0" fontId="14" fillId="0" borderId="34" xfId="76" applyFont="1" applyFill="1" applyBorder="1" applyAlignment="1">
      <alignment horizontal="center" vertical="center"/>
      <protection/>
    </xf>
    <xf numFmtId="0" fontId="39" fillId="0" borderId="13" xfId="76" applyFont="1" applyFill="1" applyBorder="1" applyAlignment="1">
      <alignment horizontal="center" vertical="center"/>
      <protection/>
    </xf>
    <xf numFmtId="0" fontId="39" fillId="0" borderId="34" xfId="76" applyFont="1" applyFill="1" applyBorder="1" applyAlignment="1">
      <alignment horizontal="center" vertical="center"/>
      <protection/>
    </xf>
    <xf numFmtId="177" fontId="7" fillId="0" borderId="13" xfId="76" applyNumberFormat="1" applyFont="1" applyFill="1" applyBorder="1" applyAlignment="1">
      <alignment horizontal="center" vertical="center"/>
      <protection/>
    </xf>
    <xf numFmtId="0" fontId="10" fillId="0" borderId="31" xfId="76" applyFont="1" applyBorder="1" applyAlignment="1">
      <alignment horizontal="center" vertical="center"/>
      <protection/>
    </xf>
    <xf numFmtId="0" fontId="10" fillId="0" borderId="32" xfId="76" applyFont="1" applyBorder="1" applyAlignment="1">
      <alignment horizontal="center" vertical="center"/>
      <protection/>
    </xf>
    <xf numFmtId="0" fontId="10" fillId="0" borderId="33" xfId="76" applyFont="1" applyBorder="1" applyAlignment="1">
      <alignment horizontal="center" vertical="center"/>
      <protection/>
    </xf>
    <xf numFmtId="0" fontId="8" fillId="0" borderId="13" xfId="74" applyFont="1" applyBorder="1" applyAlignment="1">
      <alignment horizontal="left" vertical="center"/>
      <protection/>
    </xf>
    <xf numFmtId="0" fontId="8" fillId="0" borderId="34" xfId="74" applyFont="1" applyBorder="1" applyAlignment="1">
      <alignment horizontal="left" vertical="center"/>
      <protection/>
    </xf>
    <xf numFmtId="0" fontId="8" fillId="0" borderId="47" xfId="76" applyFont="1" applyFill="1" applyBorder="1" applyAlignment="1">
      <alignment horizontal="center" vertical="center"/>
      <protection/>
    </xf>
    <xf numFmtId="0" fontId="8" fillId="0" borderId="18" xfId="76" applyFont="1" applyFill="1" applyBorder="1" applyAlignment="1">
      <alignment horizontal="center" vertical="center"/>
      <protection/>
    </xf>
    <xf numFmtId="0" fontId="8" fillId="0" borderId="30" xfId="76" applyFont="1" applyFill="1" applyBorder="1" applyAlignment="1">
      <alignment horizontal="center" vertical="center"/>
      <protection/>
    </xf>
    <xf numFmtId="0" fontId="8" fillId="0" borderId="14" xfId="76" applyFont="1" applyFill="1" applyBorder="1" applyAlignment="1">
      <alignment horizontal="left" vertical="center" shrinkToFit="1"/>
      <protection/>
    </xf>
    <xf numFmtId="0" fontId="8" fillId="0" borderId="117" xfId="76" applyFont="1" applyBorder="1" applyAlignment="1">
      <alignment horizontal="center" vertical="center"/>
      <protection/>
    </xf>
    <xf numFmtId="0" fontId="8" fillId="0" borderId="123" xfId="76" applyFont="1" applyBorder="1" applyAlignment="1">
      <alignment horizontal="center" vertical="center"/>
      <protection/>
    </xf>
    <xf numFmtId="0" fontId="8" fillId="0" borderId="41" xfId="76" applyFont="1" applyFill="1" applyBorder="1" applyAlignment="1">
      <alignment horizontal="left" vertical="center"/>
      <protection/>
    </xf>
    <xf numFmtId="0" fontId="8" fillId="0" borderId="27" xfId="76" applyFont="1" applyFill="1" applyBorder="1" applyAlignment="1">
      <alignment horizontal="left" vertical="center"/>
      <protection/>
    </xf>
    <xf numFmtId="0" fontId="10" fillId="0" borderId="23" xfId="76" applyFont="1" applyBorder="1" applyAlignment="1">
      <alignment horizontal="left" vertical="center"/>
      <protection/>
    </xf>
    <xf numFmtId="0" fontId="10" fillId="0" borderId="13" xfId="76" applyFont="1" applyBorder="1" applyAlignment="1">
      <alignment horizontal="left" vertical="center"/>
      <protection/>
    </xf>
    <xf numFmtId="0" fontId="10" fillId="0" borderId="34" xfId="76" applyFont="1" applyBorder="1" applyAlignment="1">
      <alignment horizontal="left" vertical="center"/>
      <protection/>
    </xf>
    <xf numFmtId="0" fontId="8" fillId="0" borderId="23" xfId="76" applyFont="1" applyFill="1" applyBorder="1" applyAlignment="1">
      <alignment horizontal="left" vertical="center" shrinkToFit="1"/>
      <protection/>
    </xf>
    <xf numFmtId="0" fontId="0" fillId="0" borderId="13" xfId="0" applyBorder="1" applyAlignment="1">
      <alignment horizontal="left" vertical="center" shrinkToFit="1"/>
    </xf>
    <xf numFmtId="0" fontId="0" fillId="0" borderId="34" xfId="0" applyBorder="1" applyAlignment="1">
      <alignment horizontal="left" vertical="center" shrinkToFit="1"/>
    </xf>
    <xf numFmtId="0" fontId="7" fillId="0" borderId="123" xfId="76" applyFont="1" applyBorder="1" applyAlignment="1">
      <alignment horizontal="left" vertical="center"/>
      <protection/>
    </xf>
    <xf numFmtId="0" fontId="7" fillId="0" borderId="126" xfId="76" applyFont="1" applyBorder="1" applyAlignment="1">
      <alignment horizontal="left" vertical="center"/>
      <protection/>
    </xf>
    <xf numFmtId="0" fontId="8" fillId="0" borderId="18" xfId="76" applyFont="1" applyFill="1" applyBorder="1" applyAlignment="1">
      <alignment horizontal="left" vertical="center"/>
      <protection/>
    </xf>
    <xf numFmtId="0" fontId="8" fillId="0" borderId="20" xfId="76" applyFont="1" applyFill="1" applyBorder="1" applyAlignment="1">
      <alignment horizontal="left" vertical="center"/>
      <protection/>
    </xf>
    <xf numFmtId="0" fontId="8" fillId="0" borderId="23" xfId="76" applyFont="1" applyFill="1" applyBorder="1" applyAlignment="1">
      <alignment horizontal="center" vertical="center"/>
      <protection/>
    </xf>
    <xf numFmtId="0" fontId="8" fillId="0" borderId="13" xfId="76" applyFont="1" applyFill="1" applyBorder="1" applyAlignment="1">
      <alignment horizontal="center" vertical="center"/>
      <protection/>
    </xf>
    <xf numFmtId="0" fontId="7" fillId="0" borderId="120" xfId="76" applyFont="1" applyBorder="1" applyAlignment="1">
      <alignment horizontal="left" vertical="center"/>
      <protection/>
    </xf>
    <xf numFmtId="0" fontId="7" fillId="0" borderId="127" xfId="76" applyFont="1" applyBorder="1" applyAlignment="1">
      <alignment horizontal="left" vertical="center"/>
      <protection/>
    </xf>
    <xf numFmtId="0" fontId="8" fillId="0" borderId="38" xfId="76" applyFont="1" applyBorder="1" applyAlignment="1">
      <alignment horizontal="center" vertical="center"/>
      <protection/>
    </xf>
    <xf numFmtId="0" fontId="8" fillId="0" borderId="16" xfId="76" applyFont="1" applyBorder="1" applyAlignment="1">
      <alignment horizontal="center" vertical="center"/>
      <protection/>
    </xf>
    <xf numFmtId="0" fontId="8" fillId="0" borderId="128" xfId="76" applyFont="1" applyBorder="1" applyAlignment="1">
      <alignment horizontal="center" vertical="center"/>
      <protection/>
    </xf>
    <xf numFmtId="0" fontId="8" fillId="0" borderId="129" xfId="76" applyFont="1" applyBorder="1" applyAlignment="1">
      <alignment horizontal="center" vertical="center"/>
      <protection/>
    </xf>
    <xf numFmtId="0" fontId="8" fillId="0" borderId="17" xfId="76" applyFont="1" applyBorder="1" applyAlignment="1">
      <alignment horizontal="center" vertical="center"/>
      <protection/>
    </xf>
    <xf numFmtId="0" fontId="8" fillId="0" borderId="15" xfId="76" applyFont="1" applyBorder="1" applyAlignment="1">
      <alignment horizontal="center" vertical="center"/>
      <protection/>
    </xf>
    <xf numFmtId="0" fontId="8" fillId="0" borderId="122" xfId="76" applyFont="1" applyBorder="1" applyAlignment="1">
      <alignment horizontal="center" vertical="center"/>
      <protection/>
    </xf>
    <xf numFmtId="0" fontId="8" fillId="0" borderId="130" xfId="76" applyFont="1" applyBorder="1" applyAlignment="1">
      <alignment horizontal="center" vertical="center"/>
      <protection/>
    </xf>
    <xf numFmtId="0" fontId="8" fillId="0" borderId="124" xfId="76" applyFont="1" applyBorder="1" applyAlignment="1">
      <alignment horizontal="center" vertical="center"/>
      <protection/>
    </xf>
    <xf numFmtId="0" fontId="8" fillId="0" borderId="46" xfId="76" applyFont="1" applyBorder="1" applyAlignment="1">
      <alignment horizontal="center" vertical="center" wrapText="1"/>
      <protection/>
    </xf>
    <xf numFmtId="49" fontId="8" fillId="0" borderId="15" xfId="76" applyNumberFormat="1" applyFont="1" applyFill="1" applyBorder="1" applyAlignment="1">
      <alignment horizontal="center" vertical="center" wrapText="1"/>
      <protection/>
    </xf>
    <xf numFmtId="49" fontId="8" fillId="0" borderId="37" xfId="76" applyNumberFormat="1" applyFont="1" applyFill="1" applyBorder="1" applyAlignment="1">
      <alignment horizontal="center" vertical="center" wrapText="1"/>
      <protection/>
    </xf>
    <xf numFmtId="179" fontId="7" fillId="0" borderId="29" xfId="76" applyNumberFormat="1" applyFont="1" applyFill="1" applyBorder="1" applyAlignment="1">
      <alignment vertical="center"/>
      <protection/>
    </xf>
    <xf numFmtId="179" fontId="36" fillId="0" borderId="13" xfId="76" applyNumberFormat="1" applyFont="1" applyBorder="1" applyAlignment="1">
      <alignment vertical="center"/>
      <protection/>
    </xf>
    <xf numFmtId="0" fontId="8" fillId="0" borderId="13" xfId="76" applyFont="1" applyBorder="1" applyAlignment="1">
      <alignment horizontal="left" vertical="center"/>
      <protection/>
    </xf>
    <xf numFmtId="0" fontId="8" fillId="0" borderId="34" xfId="76" applyFont="1" applyBorder="1" applyAlignment="1">
      <alignment horizontal="left" vertical="center"/>
      <protection/>
    </xf>
    <xf numFmtId="0" fontId="8" fillId="0" borderId="48" xfId="76" applyFont="1" applyFill="1" applyBorder="1" applyAlignment="1">
      <alignment horizontal="center" vertical="center"/>
      <protection/>
    </xf>
    <xf numFmtId="0" fontId="8" fillId="0" borderId="16" xfId="76" applyFont="1" applyFill="1" applyBorder="1" applyAlignment="1">
      <alignment horizontal="center" vertical="center"/>
      <protection/>
    </xf>
    <xf numFmtId="0" fontId="8" fillId="0" borderId="128" xfId="76" applyFont="1" applyFill="1" applyBorder="1" applyAlignment="1">
      <alignment horizontal="center" vertical="center"/>
      <protection/>
    </xf>
    <xf numFmtId="0" fontId="8" fillId="0" borderId="118" xfId="76" applyFont="1" applyFill="1" applyBorder="1" applyAlignment="1">
      <alignment horizontal="center" vertical="center"/>
      <protection/>
    </xf>
    <xf numFmtId="0" fontId="8" fillId="0" borderId="0" xfId="76" applyFont="1" applyFill="1" applyBorder="1" applyAlignment="1">
      <alignment horizontal="center" vertical="center"/>
      <protection/>
    </xf>
    <xf numFmtId="0" fontId="8" fillId="0" borderId="129" xfId="76" applyFont="1" applyFill="1" applyBorder="1" applyAlignment="1">
      <alignment horizontal="center" vertical="center"/>
      <protection/>
    </xf>
    <xf numFmtId="0" fontId="8" fillId="0" borderId="12" xfId="76" applyFont="1" applyFill="1" applyBorder="1" applyAlignment="1">
      <alignment horizontal="center" vertical="center"/>
      <protection/>
    </xf>
    <xf numFmtId="0" fontId="8" fillId="0" borderId="15" xfId="76" applyFont="1" applyFill="1" applyBorder="1" applyAlignment="1">
      <alignment horizontal="center" vertical="center"/>
      <protection/>
    </xf>
    <xf numFmtId="0" fontId="8" fillId="0" borderId="122" xfId="76" applyFont="1" applyFill="1" applyBorder="1" applyAlignment="1">
      <alignment horizontal="center" vertical="center"/>
      <protection/>
    </xf>
    <xf numFmtId="0" fontId="8" fillId="0" borderId="131" xfId="76" applyFont="1" applyFill="1" applyBorder="1" applyAlignment="1">
      <alignment horizontal="center" vertical="center"/>
      <protection/>
    </xf>
    <xf numFmtId="0" fontId="8" fillId="0" borderId="42" xfId="76" applyFont="1" applyFill="1" applyBorder="1" applyAlignment="1">
      <alignment horizontal="center" vertical="center"/>
      <protection/>
    </xf>
    <xf numFmtId="0" fontId="8" fillId="0" borderId="41" xfId="76" applyFont="1" applyFill="1" applyBorder="1" applyAlignment="1">
      <alignment horizontal="center" vertical="center"/>
      <protection/>
    </xf>
    <xf numFmtId="0" fontId="8" fillId="0" borderId="132" xfId="76" applyFont="1" applyFill="1" applyBorder="1" applyAlignment="1">
      <alignment horizontal="center" vertical="center"/>
      <protection/>
    </xf>
    <xf numFmtId="0" fontId="8" fillId="0" borderId="13" xfId="76" applyFont="1" applyFill="1" applyBorder="1" applyAlignment="1">
      <alignment horizontal="left" vertical="center"/>
      <protection/>
    </xf>
    <xf numFmtId="0" fontId="8" fillId="0" borderId="34" xfId="76" applyFont="1" applyFill="1" applyBorder="1" applyAlignment="1">
      <alignment horizontal="left" vertical="center"/>
      <protection/>
    </xf>
    <xf numFmtId="0" fontId="7" fillId="0" borderId="29" xfId="76" applyFont="1" applyBorder="1" applyAlignment="1">
      <alignment horizontal="center" vertical="center"/>
      <protection/>
    </xf>
    <xf numFmtId="0" fontId="7" fillId="0" borderId="13" xfId="76" applyFont="1" applyBorder="1" applyAlignment="1">
      <alignment horizontal="center" vertical="center"/>
      <protection/>
    </xf>
    <xf numFmtId="0" fontId="7" fillId="0" borderId="34" xfId="76" applyFont="1" applyBorder="1" applyAlignment="1">
      <alignment horizontal="center" vertical="center"/>
      <protection/>
    </xf>
    <xf numFmtId="0" fontId="7" fillId="0" borderId="131" xfId="76" applyFont="1" applyFill="1" applyBorder="1" applyAlignment="1">
      <alignment horizontal="center" vertical="center"/>
      <protection/>
    </xf>
    <xf numFmtId="0" fontId="7" fillId="0" borderId="27" xfId="76" applyFont="1" applyFill="1" applyBorder="1" applyAlignment="1">
      <alignment horizontal="center" vertical="center"/>
      <protection/>
    </xf>
    <xf numFmtId="0" fontId="7" fillId="0" borderId="42" xfId="76" applyFont="1" applyFill="1" applyBorder="1" applyAlignment="1">
      <alignment horizontal="center" vertical="center"/>
      <protection/>
    </xf>
    <xf numFmtId="0" fontId="7" fillId="0" borderId="29" xfId="79" applyFont="1" applyFill="1" applyBorder="1" applyAlignment="1">
      <alignment horizontal="center" vertical="center"/>
      <protection/>
    </xf>
    <xf numFmtId="0" fontId="7" fillId="0" borderId="13" xfId="79" applyFont="1" applyFill="1" applyBorder="1" applyAlignment="1">
      <alignment horizontal="center" vertical="center"/>
      <protection/>
    </xf>
    <xf numFmtId="0" fontId="7" fillId="0" borderId="34" xfId="79" applyFont="1" applyFill="1" applyBorder="1" applyAlignment="1">
      <alignment horizontal="center" vertical="center"/>
      <protection/>
    </xf>
    <xf numFmtId="0" fontId="3" fillId="0" borderId="13" xfId="74" applyFont="1" applyBorder="1">
      <alignment vertical="center"/>
      <protection/>
    </xf>
    <xf numFmtId="0" fontId="7" fillId="0" borderId="27" xfId="76" applyFont="1" applyBorder="1" applyAlignment="1">
      <alignment horizontal="center" vertical="center"/>
      <protection/>
    </xf>
    <xf numFmtId="0" fontId="7" fillId="0" borderId="44" xfId="76" applyFont="1" applyBorder="1" applyAlignment="1">
      <alignment horizontal="center" vertical="center"/>
      <protection/>
    </xf>
    <xf numFmtId="0" fontId="7" fillId="0" borderId="28" xfId="76" applyFont="1" applyBorder="1" applyAlignment="1">
      <alignment horizontal="center" vertical="center"/>
      <protection/>
    </xf>
    <xf numFmtId="0" fontId="7" fillId="0" borderId="46" xfId="76" applyFont="1" applyBorder="1" applyAlignment="1">
      <alignment horizontal="center" vertical="center"/>
      <protection/>
    </xf>
    <xf numFmtId="0" fontId="7" fillId="0" borderId="11" xfId="76" applyFont="1" applyBorder="1" applyAlignment="1">
      <alignment horizontal="center" vertical="center"/>
      <protection/>
    </xf>
    <xf numFmtId="177" fontId="8" fillId="0" borderId="44" xfId="76" applyNumberFormat="1" applyFont="1" applyFill="1" applyBorder="1" applyAlignment="1">
      <alignment horizontal="center" vertical="center" wrapText="1"/>
      <protection/>
    </xf>
    <xf numFmtId="177" fontId="8" fillId="0" borderId="28" xfId="76" applyNumberFormat="1" applyFont="1" applyFill="1" applyBorder="1" applyAlignment="1">
      <alignment horizontal="center" vertical="center" wrapText="1"/>
      <protection/>
    </xf>
    <xf numFmtId="177" fontId="8" fillId="0" borderId="121" xfId="76" applyNumberFormat="1" applyFont="1" applyFill="1" applyBorder="1" applyAlignment="1">
      <alignment horizontal="center" vertical="center" wrapText="1"/>
      <protection/>
    </xf>
    <xf numFmtId="177" fontId="8" fillId="0" borderId="12" xfId="76" applyNumberFormat="1" applyFont="1" applyFill="1" applyBorder="1" applyAlignment="1">
      <alignment horizontal="center" vertical="center" wrapText="1"/>
      <protection/>
    </xf>
    <xf numFmtId="177" fontId="8" fillId="0" borderId="15" xfId="76" applyNumberFormat="1" applyFont="1" applyFill="1" applyBorder="1" applyAlignment="1">
      <alignment horizontal="center" vertical="center" wrapText="1"/>
      <protection/>
    </xf>
    <xf numFmtId="177" fontId="8" fillId="0" borderId="122" xfId="76" applyNumberFormat="1" applyFont="1" applyFill="1" applyBorder="1" applyAlignment="1">
      <alignment horizontal="center" vertical="center" wrapText="1"/>
      <protection/>
    </xf>
    <xf numFmtId="184" fontId="7" fillId="0" borderId="19" xfId="76" applyNumberFormat="1" applyFont="1" applyBorder="1" applyAlignment="1">
      <alignment horizontal="center" vertical="center"/>
      <protection/>
    </xf>
    <xf numFmtId="0" fontId="8" fillId="0" borderId="31" xfId="76" applyFont="1" applyFill="1" applyBorder="1" applyAlignment="1">
      <alignment horizontal="center" vertical="center"/>
      <protection/>
    </xf>
    <xf numFmtId="0" fontId="8" fillId="0" borderId="33" xfId="76" applyFont="1" applyFill="1" applyBorder="1" applyAlignment="1">
      <alignment horizontal="center" vertical="center"/>
      <protection/>
    </xf>
    <xf numFmtId="0" fontId="8" fillId="0" borderId="10" xfId="76" applyFont="1" applyFill="1" applyBorder="1" applyAlignment="1">
      <alignment horizontal="center" vertical="center"/>
      <protection/>
    </xf>
    <xf numFmtId="0" fontId="3" fillId="0" borderId="11" xfId="76" applyFont="1" applyBorder="1" applyAlignment="1">
      <alignment horizontal="center" vertical="center"/>
      <protection/>
    </xf>
    <xf numFmtId="0" fontId="7" fillId="0" borderId="29" xfId="76" applyFont="1" applyFill="1" applyBorder="1" applyAlignment="1">
      <alignment horizontal="center" vertical="center"/>
      <protection/>
    </xf>
    <xf numFmtId="0" fontId="7" fillId="0" borderId="11" xfId="76" applyFont="1" applyFill="1" applyBorder="1" applyAlignment="1">
      <alignment horizontal="center" vertical="center"/>
      <protection/>
    </xf>
    <xf numFmtId="0" fontId="15" fillId="0" borderId="29" xfId="76" applyFont="1" applyFill="1" applyBorder="1" applyAlignment="1" quotePrefix="1">
      <alignment horizontal="center" vertical="center"/>
      <protection/>
    </xf>
    <xf numFmtId="0" fontId="15" fillId="0" borderId="11" xfId="76" applyFont="1" applyFill="1" applyBorder="1" applyAlignment="1">
      <alignment horizontal="center" vertical="center"/>
      <protection/>
    </xf>
    <xf numFmtId="0" fontId="10" fillId="0" borderId="41" xfId="76" applyFont="1" applyFill="1" applyBorder="1" applyAlignment="1">
      <alignment horizontal="center" vertical="center"/>
      <protection/>
    </xf>
    <xf numFmtId="0" fontId="10" fillId="0" borderId="27" xfId="76" applyFont="1" applyFill="1" applyBorder="1" applyAlignment="1">
      <alignment horizontal="center" vertical="center"/>
      <protection/>
    </xf>
    <xf numFmtId="0" fontId="10" fillId="0" borderId="132" xfId="76" applyFont="1" applyFill="1" applyBorder="1" applyAlignment="1">
      <alignment horizontal="center" vertical="center"/>
      <protection/>
    </xf>
    <xf numFmtId="185" fontId="7" fillId="0" borderId="126" xfId="76" applyNumberFormat="1" applyFont="1" applyFill="1" applyBorder="1" applyAlignment="1">
      <alignment horizontal="center" vertical="center"/>
      <protection/>
    </xf>
    <xf numFmtId="184" fontId="7" fillId="0" borderId="23" xfId="76" applyNumberFormat="1" applyFont="1" applyBorder="1" applyAlignment="1">
      <alignment horizontal="center" vertical="center"/>
      <protection/>
    </xf>
    <xf numFmtId="0" fontId="8" fillId="0" borderId="116" xfId="76" applyFont="1" applyBorder="1" applyAlignment="1">
      <alignment horizontal="center" vertical="center" wrapText="1"/>
      <protection/>
    </xf>
    <xf numFmtId="0" fontId="8" fillId="0" borderId="133" xfId="76" applyFont="1" applyBorder="1" applyAlignment="1">
      <alignment horizontal="center" vertical="center" wrapText="1"/>
      <protection/>
    </xf>
    <xf numFmtId="0" fontId="8" fillId="0" borderId="134" xfId="76" applyFont="1" applyBorder="1" applyAlignment="1">
      <alignment horizontal="center" vertical="center" wrapText="1"/>
      <protection/>
    </xf>
    <xf numFmtId="0" fontId="8" fillId="0" borderId="135" xfId="76" applyFont="1" applyBorder="1" applyAlignment="1">
      <alignment horizontal="center" vertical="center" wrapText="1"/>
      <protection/>
    </xf>
    <xf numFmtId="185" fontId="7" fillId="0" borderId="120" xfId="76" applyNumberFormat="1" applyFont="1" applyFill="1" applyBorder="1" applyAlignment="1">
      <alignment horizontal="center" vertical="center"/>
      <protection/>
    </xf>
    <xf numFmtId="179" fontId="7" fillId="0" borderId="29" xfId="76" applyNumberFormat="1" applyFont="1" applyFill="1" applyBorder="1" applyAlignment="1">
      <alignment horizontal="right" vertical="center"/>
      <protection/>
    </xf>
    <xf numFmtId="0" fontId="0" fillId="0" borderId="13" xfId="0" applyBorder="1" applyAlignment="1">
      <alignment horizontal="right" vertical="center"/>
    </xf>
    <xf numFmtId="0" fontId="8" fillId="0" borderId="13" xfId="76" applyFont="1" applyBorder="1" applyAlignment="1">
      <alignment horizontal="center" vertical="center"/>
      <protection/>
    </xf>
    <xf numFmtId="0" fontId="8" fillId="0" borderId="34" xfId="76" applyFont="1" applyBorder="1" applyAlignment="1">
      <alignment horizontal="center" vertical="center"/>
      <protection/>
    </xf>
    <xf numFmtId="0" fontId="8" fillId="0" borderId="131" xfId="76" applyFont="1" applyBorder="1" applyAlignment="1">
      <alignment horizontal="center" vertical="center"/>
      <protection/>
    </xf>
    <xf numFmtId="0" fontId="8" fillId="0" borderId="27" xfId="76" applyFont="1" applyBorder="1" applyAlignment="1">
      <alignment horizontal="center" vertical="center"/>
      <protection/>
    </xf>
    <xf numFmtId="0" fontId="8" fillId="0" borderId="42" xfId="76" applyFont="1" applyBorder="1" applyAlignment="1">
      <alignment horizontal="center" vertical="center"/>
      <protection/>
    </xf>
    <xf numFmtId="0" fontId="8" fillId="0" borderId="19" xfId="76" applyFont="1" applyBorder="1" applyAlignment="1">
      <alignment horizontal="center" vertical="center"/>
      <protection/>
    </xf>
    <xf numFmtId="0" fontId="8" fillId="0" borderId="18" xfId="76" applyFont="1" applyBorder="1" applyAlignment="1">
      <alignment horizontal="center" vertical="center"/>
      <protection/>
    </xf>
    <xf numFmtId="0" fontId="8" fillId="0" borderId="20" xfId="76" applyFont="1" applyBorder="1" applyAlignment="1">
      <alignment horizontal="center" vertical="center"/>
      <protection/>
    </xf>
    <xf numFmtId="0" fontId="10" fillId="0" borderId="136" xfId="76" applyFont="1" applyBorder="1" applyAlignment="1">
      <alignment horizontal="center" vertical="center"/>
      <protection/>
    </xf>
    <xf numFmtId="0" fontId="8" fillId="0" borderId="18" xfId="76" applyFont="1" applyFill="1" applyBorder="1" applyAlignment="1">
      <alignment horizontal="center" vertical="center" shrinkToFit="1"/>
      <protection/>
    </xf>
    <xf numFmtId="0" fontId="8" fillId="0" borderId="30" xfId="76" applyFont="1" applyFill="1" applyBorder="1" applyAlignment="1">
      <alignment horizontal="center" vertical="center" shrinkToFit="1"/>
      <protection/>
    </xf>
    <xf numFmtId="0" fontId="8" fillId="0" borderId="19" xfId="76" applyFont="1" applyFill="1" applyBorder="1" applyAlignment="1">
      <alignment horizontal="left" vertical="center"/>
      <protection/>
    </xf>
    <xf numFmtId="0" fontId="7" fillId="0" borderId="124" xfId="76" applyFont="1" applyBorder="1" applyAlignment="1">
      <alignment horizontal="left" vertical="center"/>
      <protection/>
    </xf>
    <xf numFmtId="0" fontId="7" fillId="0" borderId="125" xfId="76" applyFont="1" applyBorder="1" applyAlignment="1">
      <alignment horizontal="left" vertical="center"/>
      <protection/>
    </xf>
    <xf numFmtId="0" fontId="7" fillId="0" borderId="41" xfId="76" applyFont="1" applyBorder="1" applyAlignment="1">
      <alignment horizontal="center" vertical="center"/>
      <protection/>
    </xf>
    <xf numFmtId="0" fontId="7" fillId="0" borderId="131" xfId="76" applyFont="1" applyBorder="1" applyAlignment="1">
      <alignment horizontal="center" vertical="center"/>
      <protection/>
    </xf>
    <xf numFmtId="0" fontId="7" fillId="0" borderId="132" xfId="76" applyFont="1" applyBorder="1" applyAlignment="1">
      <alignment horizontal="center" vertical="center"/>
      <protection/>
    </xf>
    <xf numFmtId="0" fontId="7" fillId="0" borderId="29" xfId="76" applyFont="1" applyFill="1" applyBorder="1" applyAlignment="1">
      <alignment horizontal="center" vertical="center"/>
      <protection/>
    </xf>
    <xf numFmtId="0" fontId="7" fillId="0" borderId="13" xfId="76" applyFont="1" applyFill="1" applyBorder="1" applyAlignment="1">
      <alignment horizontal="center" vertical="center"/>
      <protection/>
    </xf>
    <xf numFmtId="0" fontId="7" fillId="0" borderId="11" xfId="76" applyFont="1" applyFill="1" applyBorder="1" applyAlignment="1">
      <alignment horizontal="center" vertical="center"/>
      <protection/>
    </xf>
    <xf numFmtId="0" fontId="34" fillId="0" borderId="29" xfId="76" applyFont="1" applyFill="1" applyBorder="1" applyAlignment="1">
      <alignment horizontal="center" vertical="center"/>
      <protection/>
    </xf>
    <xf numFmtId="0" fontId="37" fillId="0" borderId="13" xfId="76" applyFont="1" applyBorder="1" applyAlignment="1">
      <alignment horizontal="center" vertical="center"/>
      <protection/>
    </xf>
    <xf numFmtId="0" fontId="8" fillId="0" borderId="14" xfId="76" applyFont="1" applyFill="1" applyBorder="1" applyAlignment="1">
      <alignment horizontal="center" vertical="center"/>
      <protection/>
    </xf>
    <xf numFmtId="0" fontId="8" fillId="0" borderId="48" xfId="76" applyFont="1" applyFill="1" applyBorder="1" applyAlignment="1">
      <alignment horizontal="center" vertical="center" wrapText="1"/>
      <protection/>
    </xf>
    <xf numFmtId="0" fontId="8" fillId="0" borderId="16" xfId="76" applyFont="1" applyFill="1" applyBorder="1" applyAlignment="1">
      <alignment horizontal="center" vertical="center" wrapText="1"/>
      <protection/>
    </xf>
    <xf numFmtId="0" fontId="8" fillId="0" borderId="128" xfId="76" applyFont="1" applyFill="1" applyBorder="1" applyAlignment="1">
      <alignment horizontal="center" vertical="center" wrapText="1"/>
      <protection/>
    </xf>
    <xf numFmtId="0" fontId="8" fillId="0" borderId="118" xfId="76" applyFont="1" applyFill="1" applyBorder="1" applyAlignment="1">
      <alignment horizontal="center" vertical="center" wrapText="1"/>
      <protection/>
    </xf>
    <xf numFmtId="0" fontId="8" fillId="0" borderId="0" xfId="76" applyFont="1" applyFill="1" applyBorder="1" applyAlignment="1">
      <alignment horizontal="center" vertical="center" wrapText="1"/>
      <protection/>
    </xf>
    <xf numFmtId="0" fontId="8" fillId="0" borderId="129" xfId="76" applyFont="1" applyFill="1" applyBorder="1" applyAlignment="1">
      <alignment horizontal="center" vertical="center" wrapText="1"/>
      <protection/>
    </xf>
    <xf numFmtId="0" fontId="8" fillId="0" borderId="12" xfId="76" applyFont="1" applyFill="1" applyBorder="1" applyAlignment="1">
      <alignment horizontal="center" vertical="center" wrapText="1"/>
      <protection/>
    </xf>
    <xf numFmtId="0" fontId="8" fillId="0" borderId="15" xfId="76" applyFont="1" applyFill="1" applyBorder="1" applyAlignment="1">
      <alignment horizontal="center" vertical="center" wrapText="1"/>
      <protection/>
    </xf>
    <xf numFmtId="0" fontId="8" fillId="0" borderId="122" xfId="76" applyFont="1" applyFill="1" applyBorder="1" applyAlignment="1">
      <alignment horizontal="center" vertical="center" wrapText="1"/>
      <protection/>
    </xf>
    <xf numFmtId="182" fontId="7" fillId="0" borderId="29" xfId="76" applyNumberFormat="1" applyFont="1" applyFill="1" applyBorder="1" applyAlignment="1">
      <alignment horizontal="right" vertical="center" shrinkToFit="1"/>
      <protection/>
    </xf>
    <xf numFmtId="182" fontId="0" fillId="0" borderId="13" xfId="0" applyNumberFormat="1" applyBorder="1" applyAlignment="1">
      <alignment horizontal="right" vertical="center" shrinkToFit="1"/>
    </xf>
    <xf numFmtId="0" fontId="7" fillId="0" borderId="23" xfId="76" applyFont="1" applyBorder="1" applyAlignment="1">
      <alignment horizontal="center" vertical="center"/>
      <protection/>
    </xf>
    <xf numFmtId="0" fontId="36" fillId="0" borderId="19" xfId="74" applyFont="1" applyBorder="1" applyAlignment="1">
      <alignment horizontal="center" vertical="center"/>
      <protection/>
    </xf>
    <xf numFmtId="0" fontId="36" fillId="0" borderId="18" xfId="74" applyFont="1" applyBorder="1" applyAlignment="1">
      <alignment horizontal="center" vertical="center"/>
      <protection/>
    </xf>
    <xf numFmtId="0" fontId="36" fillId="0" borderId="30" xfId="74" applyFont="1" applyBorder="1" applyAlignment="1">
      <alignment horizontal="center" vertical="center"/>
      <protection/>
    </xf>
    <xf numFmtId="0" fontId="36" fillId="0" borderId="20" xfId="74" applyFont="1" applyBorder="1" applyAlignment="1">
      <alignment horizontal="center" vertical="center"/>
      <protection/>
    </xf>
    <xf numFmtId="0" fontId="8" fillId="0" borderId="45" xfId="76" applyFont="1" applyBorder="1" applyAlignment="1">
      <alignment horizontal="center" vertical="center" wrapText="1"/>
      <protection/>
    </xf>
    <xf numFmtId="0" fontId="8" fillId="0" borderId="14" xfId="76" applyFont="1" applyBorder="1" applyAlignment="1">
      <alignment horizontal="center" vertical="center" wrapText="1"/>
      <protection/>
    </xf>
    <xf numFmtId="0" fontId="8" fillId="0" borderId="0" xfId="76" applyFont="1" applyBorder="1" applyAlignment="1">
      <alignment horizontal="center" vertical="center" wrapText="1"/>
      <protection/>
    </xf>
    <xf numFmtId="0" fontId="8" fillId="0" borderId="129" xfId="76" applyFont="1" applyBorder="1" applyAlignment="1">
      <alignment horizontal="center" vertical="center" wrapText="1"/>
      <protection/>
    </xf>
    <xf numFmtId="0" fontId="8" fillId="0" borderId="24" xfId="76" applyFont="1" applyBorder="1" applyAlignment="1">
      <alignment horizontal="center" vertical="center" wrapText="1"/>
      <protection/>
    </xf>
    <xf numFmtId="0" fontId="8" fillId="0" borderId="10" xfId="76" applyFont="1" applyBorder="1" applyAlignment="1">
      <alignment horizontal="center" vertical="center" wrapText="1"/>
      <protection/>
    </xf>
    <xf numFmtId="0" fontId="8" fillId="0" borderId="137" xfId="76" applyFont="1" applyBorder="1" applyAlignment="1">
      <alignment horizontal="center" vertical="center" wrapText="1"/>
      <protection/>
    </xf>
    <xf numFmtId="0" fontId="2" fillId="0" borderId="32" xfId="76" applyFont="1" applyBorder="1" applyAlignment="1">
      <alignment horizontal="center" vertical="center" shrinkToFit="1"/>
      <protection/>
    </xf>
    <xf numFmtId="0" fontId="2" fillId="0" borderId="33" xfId="76" applyFont="1" applyBorder="1" applyAlignment="1">
      <alignment horizontal="center" vertical="center" shrinkToFit="1"/>
      <protection/>
    </xf>
    <xf numFmtId="186" fontId="7" fillId="0" borderId="29" xfId="76" applyNumberFormat="1" applyFont="1" applyFill="1" applyBorder="1" applyAlignment="1">
      <alignment horizontal="right" vertical="center"/>
      <protection/>
    </xf>
    <xf numFmtId="186" fontId="7" fillId="0" borderId="13" xfId="76" applyNumberFormat="1" applyFont="1" applyFill="1" applyBorder="1" applyAlignment="1">
      <alignment horizontal="right" vertical="center"/>
      <protection/>
    </xf>
    <xf numFmtId="0" fontId="7" fillId="0" borderId="47" xfId="76" applyFont="1" applyBorder="1" applyAlignment="1">
      <alignment horizontal="center" vertical="center"/>
      <protection/>
    </xf>
    <xf numFmtId="0" fontId="7" fillId="0" borderId="18" xfId="76" applyFont="1" applyBorder="1" applyAlignment="1">
      <alignment horizontal="center" vertical="center"/>
      <protection/>
    </xf>
    <xf numFmtId="0" fontId="7" fillId="0" borderId="19" xfId="76" applyFont="1" applyBorder="1" applyAlignment="1">
      <alignment horizontal="center" vertical="center"/>
      <protection/>
    </xf>
    <xf numFmtId="0" fontId="7" fillId="0" borderId="30" xfId="76" applyFont="1" applyBorder="1" applyAlignment="1">
      <alignment horizontal="center" vertical="center"/>
      <protection/>
    </xf>
    <xf numFmtId="185" fontId="7" fillId="0" borderId="127" xfId="76" applyNumberFormat="1" applyFont="1" applyFill="1" applyBorder="1" applyAlignment="1">
      <alignment horizontal="center" vertical="center"/>
      <protection/>
    </xf>
    <xf numFmtId="0" fontId="2" fillId="0" borderId="10" xfId="76" applyFont="1" applyFill="1" applyBorder="1" applyAlignment="1">
      <alignment horizontal="center" vertical="center"/>
      <protection/>
    </xf>
    <xf numFmtId="0" fontId="0" fillId="0" borderId="10" xfId="0" applyBorder="1" applyAlignment="1">
      <alignment horizontal="center" vertical="center"/>
    </xf>
    <xf numFmtId="0" fontId="0" fillId="0" borderId="137" xfId="0" applyBorder="1" applyAlignment="1">
      <alignment horizontal="center" vertical="center"/>
    </xf>
    <xf numFmtId="0" fontId="8" fillId="0" borderId="28" xfId="76" applyFont="1" applyFill="1" applyBorder="1" applyAlignment="1">
      <alignment horizontal="center" vertical="center" shrinkToFit="1"/>
      <protection/>
    </xf>
    <xf numFmtId="0" fontId="0" fillId="0" borderId="28" xfId="0" applyBorder="1" applyAlignment="1">
      <alignment horizontal="center" vertical="center" shrinkToFit="1"/>
    </xf>
    <xf numFmtId="0" fontId="0" fillId="0" borderId="121" xfId="0" applyBorder="1" applyAlignment="1">
      <alignment horizontal="center" vertical="center" shrinkToFit="1"/>
    </xf>
    <xf numFmtId="0" fontId="8" fillId="0" borderId="0" xfId="76" applyFont="1" applyFill="1" applyBorder="1" applyAlignment="1">
      <alignment horizontal="center" vertical="center" shrinkToFit="1"/>
      <protection/>
    </xf>
    <xf numFmtId="0" fontId="0" fillId="0" borderId="0" xfId="0" applyAlignment="1">
      <alignment horizontal="center" vertical="center" shrinkToFit="1"/>
    </xf>
    <xf numFmtId="0" fontId="0" fillId="0" borderId="129" xfId="0" applyBorder="1" applyAlignment="1">
      <alignment horizontal="center" vertical="center" shrinkToFit="1"/>
    </xf>
    <xf numFmtId="0" fontId="47" fillId="0" borderId="31" xfId="75" applyFont="1" applyFill="1" applyBorder="1" applyAlignment="1">
      <alignment horizontal="center" vertical="center"/>
      <protection/>
    </xf>
    <xf numFmtId="0" fontId="49" fillId="0" borderId="33" xfId="0" applyFont="1" applyBorder="1" applyAlignment="1">
      <alignment horizontal="center" vertical="center"/>
    </xf>
    <xf numFmtId="0" fontId="47" fillId="0" borderId="23" xfId="75" applyFont="1" applyFill="1" applyBorder="1" applyAlignment="1">
      <alignment vertical="center"/>
      <protection/>
    </xf>
    <xf numFmtId="0" fontId="49" fillId="0" borderId="13" xfId="0" applyFont="1" applyBorder="1" applyAlignment="1">
      <alignment vertical="center"/>
    </xf>
    <xf numFmtId="0" fontId="47" fillId="0" borderId="23" xfId="75" applyFont="1" applyFill="1" applyBorder="1" applyAlignment="1">
      <alignment horizontal="center" vertical="center"/>
      <protection/>
    </xf>
    <xf numFmtId="0" fontId="47" fillId="0" borderId="13" xfId="75" applyFont="1" applyFill="1" applyBorder="1" applyAlignment="1">
      <alignment horizontal="center" vertical="center"/>
      <protection/>
    </xf>
    <xf numFmtId="0" fontId="47" fillId="0" borderId="34" xfId="75" applyFont="1" applyFill="1" applyBorder="1" applyAlignment="1">
      <alignment horizontal="center" vertical="center"/>
      <protection/>
    </xf>
    <xf numFmtId="0" fontId="47" fillId="0" borderId="45" xfId="75" applyFont="1" applyFill="1" applyBorder="1" applyAlignment="1">
      <alignment horizontal="center" vertical="center"/>
      <protection/>
    </xf>
    <xf numFmtId="0" fontId="47" fillId="0" borderId="28" xfId="75" applyFont="1" applyFill="1" applyBorder="1" applyAlignment="1">
      <alignment horizontal="center" vertical="center"/>
      <protection/>
    </xf>
    <xf numFmtId="0" fontId="47" fillId="0" borderId="46" xfId="75" applyFont="1" applyFill="1" applyBorder="1" applyAlignment="1">
      <alignment horizontal="center" vertical="center"/>
      <protection/>
    </xf>
    <xf numFmtId="0" fontId="47" fillId="0" borderId="17" xfId="75" applyFont="1" applyFill="1" applyBorder="1" applyAlignment="1">
      <alignment horizontal="center" vertical="center"/>
      <protection/>
    </xf>
    <xf numFmtId="0" fontId="47" fillId="0" borderId="15" xfId="75" applyFont="1" applyFill="1" applyBorder="1" applyAlignment="1">
      <alignment horizontal="center" vertical="center"/>
      <protection/>
    </xf>
    <xf numFmtId="0" fontId="47" fillId="0" borderId="37" xfId="75" applyFont="1" applyFill="1" applyBorder="1" applyAlignment="1">
      <alignment horizontal="center" vertical="center"/>
      <protection/>
    </xf>
    <xf numFmtId="0" fontId="47" fillId="0" borderId="13" xfId="75" applyFont="1" applyFill="1" applyBorder="1" applyAlignment="1">
      <alignment horizontal="left" vertical="center" indent="1"/>
      <protection/>
    </xf>
    <xf numFmtId="0" fontId="0" fillId="0" borderId="13" xfId="0" applyBorder="1" applyAlignment="1">
      <alignment horizontal="left" vertical="center" indent="1"/>
    </xf>
    <xf numFmtId="0" fontId="49" fillId="0" borderId="13" xfId="0" applyFont="1" applyBorder="1" applyAlignment="1">
      <alignment horizontal="center" vertical="center"/>
    </xf>
    <xf numFmtId="0" fontId="60" fillId="26" borderId="74" xfId="0" applyFont="1" applyFill="1" applyBorder="1" applyAlignment="1">
      <alignment horizontal="center" shrinkToFit="1"/>
    </xf>
    <xf numFmtId="0" fontId="60" fillId="26" borderId="60" xfId="0" applyFont="1" applyFill="1" applyBorder="1" applyAlignment="1">
      <alignment horizontal="center" shrinkToFit="1"/>
    </xf>
    <xf numFmtId="0" fontId="0" fillId="0" borderId="60" xfId="0" applyBorder="1" applyAlignment="1">
      <alignment shrinkToFit="1"/>
    </xf>
    <xf numFmtId="0" fontId="0" fillId="0" borderId="83" xfId="0" applyBorder="1" applyAlignment="1">
      <alignment shrinkToFit="1"/>
    </xf>
    <xf numFmtId="0" fontId="0" fillId="0" borderId="61" xfId="0" applyBorder="1" applyAlignment="1" quotePrefix="1">
      <alignment horizontal="center" vertical="center" shrinkToFit="1"/>
    </xf>
    <xf numFmtId="0" fontId="0" fillId="0" borderId="59" xfId="0" applyBorder="1" applyAlignment="1">
      <alignment horizontal="center" shrinkToFit="1"/>
    </xf>
    <xf numFmtId="0" fontId="0" fillId="0" borderId="24" xfId="0" applyBorder="1" applyAlignment="1" quotePrefix="1">
      <alignment horizontal="center" shrinkToFit="1"/>
    </xf>
    <xf numFmtId="0" fontId="0" fillId="0" borderId="43" xfId="0" applyBorder="1" applyAlignment="1">
      <alignment shrinkToFit="1"/>
    </xf>
    <xf numFmtId="0" fontId="0" fillId="0" borderId="114" xfId="0" applyBorder="1" applyAlignment="1" quotePrefix="1">
      <alignment horizontal="center" shrinkToFit="1"/>
    </xf>
    <xf numFmtId="0" fontId="0" fillId="0" borderId="111" xfId="0" applyBorder="1" applyAlignment="1">
      <alignment shrinkToFit="1"/>
    </xf>
    <xf numFmtId="0" fontId="0" fillId="0" borderId="76" xfId="0" applyBorder="1" applyAlignment="1" quotePrefix="1">
      <alignment horizontal="center" vertical="center" shrinkToFit="1"/>
    </xf>
    <xf numFmtId="0" fontId="0" fillId="0" borderId="21" xfId="0" applyBorder="1" applyAlignment="1" quotePrefix="1">
      <alignment horizontal="center" vertical="center" shrinkToFit="1"/>
    </xf>
    <xf numFmtId="0" fontId="0" fillId="0" borderId="91" xfId="0" applyBorder="1" applyAlignment="1" quotePrefix="1">
      <alignment horizontal="center" vertical="center" shrinkToFit="1"/>
    </xf>
    <xf numFmtId="0" fontId="0" fillId="0" borderId="62" xfId="0" applyBorder="1" applyAlignment="1" quotePrefix="1">
      <alignment horizontal="center" vertical="center" shrinkToFit="1"/>
    </xf>
    <xf numFmtId="0" fontId="0" fillId="0" borderId="106" xfId="0" applyBorder="1" applyAlignment="1" quotePrefix="1">
      <alignment horizontal="center" vertical="top" shrinkToFit="1"/>
    </xf>
    <xf numFmtId="0" fontId="0" fillId="0" borderId="107" xfId="0" applyBorder="1" applyAlignment="1">
      <alignment shrinkToFit="1"/>
    </xf>
    <xf numFmtId="0" fontId="0" fillId="0" borderId="61" xfId="0" applyBorder="1" applyAlignment="1" quotePrefix="1">
      <alignment horizontal="center" shrinkToFit="1"/>
    </xf>
    <xf numFmtId="0" fontId="0" fillId="0" borderId="10" xfId="0" applyBorder="1" applyAlignment="1">
      <alignment shrinkToFit="1"/>
    </xf>
    <xf numFmtId="0" fontId="0" fillId="0" borderId="108" xfId="0" applyBorder="1" applyAlignment="1">
      <alignment shrinkToFit="1"/>
    </xf>
    <xf numFmtId="0" fontId="0" fillId="0" borderId="113" xfId="0" applyBorder="1" applyAlignment="1">
      <alignment shrinkToFit="1"/>
    </xf>
    <xf numFmtId="0" fontId="0" fillId="0" borderId="31" xfId="0" applyBorder="1" applyAlignment="1" quotePrefix="1">
      <alignment horizontal="center" shrinkToFit="1"/>
    </xf>
    <xf numFmtId="0" fontId="0" fillId="0" borderId="33" xfId="0" applyBorder="1" applyAlignment="1">
      <alignment shrinkToFit="1"/>
    </xf>
    <xf numFmtId="0" fontId="0" fillId="0" borderId="85" xfId="0" applyBorder="1" applyAlignment="1" quotePrefix="1">
      <alignment horizontal="center" vertical="top" shrinkToFit="1"/>
    </xf>
    <xf numFmtId="0" fontId="0" fillId="0" borderId="84" xfId="0" applyBorder="1" applyAlignment="1">
      <alignment shrinkToFit="1"/>
    </xf>
    <xf numFmtId="0" fontId="0" fillId="0" borderId="74" xfId="0" applyBorder="1" applyAlignment="1" quotePrefix="1">
      <alignment horizontal="center" vertical="center" shrinkToFit="1"/>
    </xf>
    <xf numFmtId="0" fontId="0" fillId="0" borderId="59" xfId="0" applyBorder="1" applyAlignment="1" quotePrefix="1">
      <alignment horizontal="center" vertical="center" shrinkToFit="1"/>
    </xf>
    <xf numFmtId="0" fontId="0" fillId="0" borderId="115" xfId="0" applyBorder="1" applyAlignment="1" quotePrefix="1">
      <alignment horizontal="center" vertical="top" shrinkToFit="1"/>
    </xf>
    <xf numFmtId="0" fontId="0" fillId="0" borderId="78" xfId="0" applyBorder="1" applyAlignment="1" quotePrefix="1">
      <alignment horizontal="center" vertical="center" shrinkToFit="1"/>
    </xf>
    <xf numFmtId="0" fontId="0" fillId="0" borderId="46" xfId="0" applyBorder="1" applyAlignment="1" quotePrefix="1">
      <alignment horizontal="center" vertical="center" shrinkToFit="1"/>
    </xf>
    <xf numFmtId="176" fontId="0" fillId="0" borderId="31" xfId="0" applyNumberFormat="1" applyBorder="1" applyAlignment="1">
      <alignment horizontal="center" shrinkToFit="1"/>
    </xf>
    <xf numFmtId="176" fontId="0" fillId="0" borderId="32" xfId="0" applyNumberFormat="1" applyBorder="1" applyAlignment="1">
      <alignment horizontal="center" shrinkToFit="1"/>
    </xf>
    <xf numFmtId="0" fontId="0" fillId="0" borderId="32" xfId="0" applyBorder="1" applyAlignment="1">
      <alignment shrinkToFit="1"/>
    </xf>
    <xf numFmtId="176" fontId="0" fillId="0" borderId="114" xfId="0" applyNumberFormat="1" applyBorder="1" applyAlignment="1">
      <alignment horizontal="center" shrinkToFit="1"/>
    </xf>
    <xf numFmtId="176" fontId="0" fillId="0" borderId="108" xfId="0" applyNumberFormat="1" applyBorder="1" applyAlignment="1">
      <alignment horizontal="center" shrinkToFit="1"/>
    </xf>
    <xf numFmtId="0" fontId="0" fillId="0" borderId="60" xfId="0" applyBorder="1" applyAlignment="1" quotePrefix="1">
      <alignment horizontal="center" vertical="center" shrinkToFit="1"/>
    </xf>
    <xf numFmtId="176" fontId="0" fillId="0" borderId="24" xfId="0" applyNumberFormat="1" applyBorder="1" applyAlignment="1">
      <alignment horizontal="center" shrinkToFit="1"/>
    </xf>
    <xf numFmtId="176" fontId="0" fillId="0" borderId="10" xfId="0" applyNumberFormat="1" applyBorder="1" applyAlignment="1">
      <alignment horizontal="center" shrinkToFit="1"/>
    </xf>
    <xf numFmtId="0" fontId="0" fillId="0" borderId="74" xfId="0" applyBorder="1" applyAlignment="1" quotePrefix="1">
      <alignment horizontal="center" shrinkToFit="1"/>
    </xf>
    <xf numFmtId="0" fontId="0" fillId="0" borderId="60" xfId="0" applyBorder="1" applyAlignment="1" quotePrefix="1">
      <alignment horizontal="center" shrinkToFit="1"/>
    </xf>
    <xf numFmtId="0" fontId="0" fillId="0" borderId="106" xfId="0" applyBorder="1" applyAlignment="1" quotePrefix="1">
      <alignment horizontal="center" shrinkToFit="1"/>
    </xf>
    <xf numFmtId="0" fontId="0" fillId="0" borderId="10" xfId="0" applyBorder="1" applyAlignment="1" quotePrefix="1">
      <alignment horizontal="center" shrinkToFit="1"/>
    </xf>
    <xf numFmtId="0" fontId="0" fillId="0" borderId="85" xfId="0" applyBorder="1" applyAlignment="1" quotePrefix="1">
      <alignment horizontal="center" shrinkToFit="1"/>
    </xf>
    <xf numFmtId="0" fontId="0" fillId="0" borderId="32" xfId="0" applyBorder="1" applyAlignment="1" quotePrefix="1">
      <alignment horizontal="center" shrinkToFit="1"/>
    </xf>
    <xf numFmtId="0" fontId="0" fillId="0" borderId="115" xfId="0" applyBorder="1" applyAlignment="1" quotePrefix="1">
      <alignment horizontal="center" shrinkToFit="1"/>
    </xf>
    <xf numFmtId="0" fontId="0" fillId="0" borderId="108" xfId="0" applyBorder="1" applyAlignment="1" quotePrefix="1">
      <alignment horizontal="center" shrinkToFit="1"/>
    </xf>
    <xf numFmtId="0" fontId="0" fillId="0" borderId="106" xfId="0" applyBorder="1" applyAlignment="1" quotePrefix="1">
      <alignment shrinkToFit="1"/>
    </xf>
    <xf numFmtId="0" fontId="0" fillId="0" borderId="10" xfId="0" applyBorder="1" applyAlignment="1" quotePrefix="1">
      <alignment shrinkToFit="1"/>
    </xf>
    <xf numFmtId="0" fontId="0" fillId="0" borderId="106" xfId="0" applyBorder="1" applyAlignment="1">
      <alignment shrinkToFit="1"/>
    </xf>
    <xf numFmtId="0" fontId="0" fillId="0" borderId="85" xfId="0" applyBorder="1" applyAlignment="1" quotePrefix="1">
      <alignment shrinkToFit="1"/>
    </xf>
    <xf numFmtId="0" fontId="0" fillId="0" borderId="32" xfId="0" applyBorder="1" applyAlignment="1" quotePrefix="1">
      <alignment shrinkToFit="1"/>
    </xf>
    <xf numFmtId="0" fontId="0" fillId="0" borderId="32" xfId="0" applyBorder="1" applyAlignment="1">
      <alignment/>
    </xf>
    <xf numFmtId="0" fontId="0" fillId="0" borderId="84" xfId="0" applyBorder="1" applyAlignment="1">
      <alignment/>
    </xf>
    <xf numFmtId="0" fontId="0" fillId="0" borderId="115" xfId="0" applyBorder="1" applyAlignment="1" quotePrefix="1">
      <alignment shrinkToFit="1"/>
    </xf>
    <xf numFmtId="0" fontId="0" fillId="0" borderId="108" xfId="0" applyBorder="1" applyAlignment="1" quotePrefix="1">
      <alignment shrinkToFit="1"/>
    </xf>
    <xf numFmtId="0" fontId="0" fillId="0" borderId="85" xfId="0" applyBorder="1" applyAlignment="1">
      <alignment shrinkToFit="1"/>
    </xf>
    <xf numFmtId="0" fontId="0" fillId="0" borderId="115" xfId="0" applyBorder="1" applyAlignment="1">
      <alignment shrinkToFit="1"/>
    </xf>
    <xf numFmtId="0" fontId="0" fillId="0" borderId="76" xfId="0" applyBorder="1" applyAlignment="1" quotePrefix="1">
      <alignment shrinkToFit="1"/>
    </xf>
    <xf numFmtId="0" fontId="0" fillId="0" borderId="0" xfId="0" applyBorder="1" applyAlignment="1">
      <alignment shrinkToFit="1"/>
    </xf>
    <xf numFmtId="0" fontId="0" fillId="0" borderId="21" xfId="0" applyBorder="1" applyAlignment="1">
      <alignment shrinkToFit="1"/>
    </xf>
    <xf numFmtId="0" fontId="0" fillId="0" borderId="14" xfId="0" applyBorder="1" applyAlignment="1" quotePrefix="1">
      <alignment shrinkToFit="1"/>
    </xf>
    <xf numFmtId="0" fontId="0" fillId="0" borderId="75" xfId="0" applyBorder="1" applyAlignment="1">
      <alignment shrinkToFit="1"/>
    </xf>
    <xf numFmtId="0" fontId="0" fillId="0" borderId="91" xfId="0" applyBorder="1" applyAlignment="1" quotePrefix="1">
      <alignment shrinkToFit="1"/>
    </xf>
    <xf numFmtId="0" fontId="0" fillId="0" borderId="90" xfId="0" applyBorder="1" applyAlignment="1" quotePrefix="1">
      <alignment shrinkToFit="1"/>
    </xf>
    <xf numFmtId="0" fontId="0" fillId="0" borderId="62" xfId="0" applyBorder="1" applyAlignment="1">
      <alignment shrinkToFit="1"/>
    </xf>
    <xf numFmtId="0" fontId="0" fillId="0" borderId="64" xfId="0" applyBorder="1" applyAlignment="1" quotePrefix="1">
      <alignment shrinkToFit="1"/>
    </xf>
    <xf numFmtId="0" fontId="0" fillId="0" borderId="90" xfId="0" applyBorder="1" applyAlignment="1">
      <alignment shrinkToFit="1"/>
    </xf>
    <xf numFmtId="0" fontId="0" fillId="0" borderId="89" xfId="0" applyBorder="1" applyAlignment="1">
      <alignment shrinkToFit="1"/>
    </xf>
    <xf numFmtId="0" fontId="0" fillId="0" borderId="78" xfId="0" applyBorder="1" applyAlignment="1" quotePrefix="1">
      <alignment shrinkToFit="1"/>
    </xf>
    <xf numFmtId="0" fontId="0" fillId="0" borderId="28" xfId="0" applyBorder="1" applyAlignment="1" quotePrefix="1">
      <alignment shrinkToFit="1"/>
    </xf>
    <xf numFmtId="0" fontId="0" fillId="0" borderId="46" xfId="0" applyBorder="1" applyAlignment="1">
      <alignment shrinkToFit="1"/>
    </xf>
    <xf numFmtId="0" fontId="0" fillId="0" borderId="45" xfId="0" applyBorder="1" applyAlignment="1" quotePrefix="1">
      <alignment shrinkToFit="1"/>
    </xf>
    <xf numFmtId="0" fontId="0" fillId="0" borderId="28" xfId="0" applyBorder="1" applyAlignment="1">
      <alignment shrinkToFit="1"/>
    </xf>
    <xf numFmtId="0" fontId="0" fillId="0" borderId="77" xfId="0" applyBorder="1" applyAlignment="1">
      <alignment shrinkToFit="1"/>
    </xf>
    <xf numFmtId="0" fontId="0" fillId="0" borderId="24" xfId="0" applyBorder="1" applyAlignment="1" quotePrefix="1">
      <alignment shrinkToFit="1"/>
    </xf>
    <xf numFmtId="176" fontId="0" fillId="0" borderId="113" xfId="0" applyNumberFormat="1" applyBorder="1" applyAlignment="1">
      <alignment horizontal="center" shrinkToFit="1"/>
    </xf>
    <xf numFmtId="0" fontId="0" fillId="0" borderId="0" xfId="0" applyAlignment="1">
      <alignment horizontal="center" shrinkToFit="1"/>
    </xf>
    <xf numFmtId="0" fontId="0" fillId="0" borderId="80" xfId="0" applyBorder="1" applyAlignment="1" quotePrefix="1">
      <alignment shrinkToFit="1"/>
    </xf>
    <xf numFmtId="0" fontId="0" fillId="0" borderId="79" xfId="0" applyBorder="1" applyAlignment="1" quotePrefix="1">
      <alignment shrinkToFit="1"/>
    </xf>
    <xf numFmtId="0" fontId="0" fillId="0" borderId="92" xfId="0" applyBorder="1" applyAlignment="1">
      <alignment shrinkToFit="1"/>
    </xf>
    <xf numFmtId="0" fontId="0" fillId="0" borderId="67" xfId="0" applyBorder="1" applyAlignment="1" quotePrefix="1">
      <alignment shrinkToFit="1"/>
    </xf>
    <xf numFmtId="0" fontId="0" fillId="0" borderId="79" xfId="0" applyBorder="1" applyAlignment="1">
      <alignment shrinkToFit="1"/>
    </xf>
    <xf numFmtId="0" fontId="0" fillId="0" borderId="71" xfId="0" applyBorder="1" applyAlignment="1">
      <alignment shrinkToFit="1"/>
    </xf>
    <xf numFmtId="176" fontId="0" fillId="0" borderId="33" xfId="0" applyNumberFormat="1" applyBorder="1" applyAlignment="1">
      <alignment horizontal="center" shrinkToFit="1"/>
    </xf>
    <xf numFmtId="176" fontId="0" fillId="0" borderId="84" xfId="0" applyNumberFormat="1" applyBorder="1" applyAlignment="1">
      <alignment horizontal="center" shrinkToFit="1"/>
    </xf>
    <xf numFmtId="0" fontId="0" fillId="0" borderId="88" xfId="0" applyBorder="1" applyAlignment="1" quotePrefix="1">
      <alignment shrinkToFit="1"/>
    </xf>
    <xf numFmtId="0" fontId="0" fillId="0" borderId="87" xfId="0" applyBorder="1" applyAlignment="1" quotePrefix="1">
      <alignment shrinkToFit="1"/>
    </xf>
    <xf numFmtId="0" fontId="0" fillId="0" borderId="138" xfId="0" applyBorder="1" applyAlignment="1">
      <alignment shrinkToFit="1"/>
    </xf>
    <xf numFmtId="0" fontId="0" fillId="0" borderId="96" xfId="0" applyBorder="1" applyAlignment="1" quotePrefix="1">
      <alignment horizontal="center" shrinkToFit="1"/>
    </xf>
    <xf numFmtId="0" fontId="0" fillId="0" borderId="96" xfId="0" applyBorder="1" applyAlignment="1">
      <alignment horizontal="center" shrinkToFit="1"/>
    </xf>
    <xf numFmtId="0" fontId="0" fillId="0" borderId="138" xfId="0" applyBorder="1" applyAlignment="1" quotePrefix="1">
      <alignment horizontal="center" shrinkToFit="1"/>
    </xf>
    <xf numFmtId="0" fontId="0" fillId="0" borderId="95" xfId="0" applyBorder="1" applyAlignment="1">
      <alignment horizontal="center" shrinkToFit="1"/>
    </xf>
    <xf numFmtId="0" fontId="0" fillId="26" borderId="60" xfId="0" applyFill="1" applyBorder="1" applyAlignment="1">
      <alignment horizontal="center" shrinkToFit="1"/>
    </xf>
    <xf numFmtId="0" fontId="0" fillId="26" borderId="83" xfId="0" applyFill="1" applyBorder="1" applyAlignment="1">
      <alignment horizontal="center" shrinkToFit="1"/>
    </xf>
    <xf numFmtId="0" fontId="0" fillId="0" borderId="87" xfId="0" applyBorder="1" applyAlignment="1">
      <alignment shrinkToFit="1"/>
    </xf>
    <xf numFmtId="0" fontId="0" fillId="0" borderId="86" xfId="0" applyBorder="1" applyAlignment="1">
      <alignment shrinkToFit="1"/>
    </xf>
    <xf numFmtId="0" fontId="0" fillId="0" borderId="22" xfId="0" applyBorder="1" applyAlignment="1" quotePrefix="1">
      <alignment shrinkToFit="1"/>
    </xf>
    <xf numFmtId="0" fontId="0" fillId="0" borderId="22" xfId="0" applyBorder="1" applyAlignment="1">
      <alignment shrinkToFit="1"/>
    </xf>
    <xf numFmtId="0" fontId="0" fillId="0" borderId="93" xfId="0" applyBorder="1" applyAlignment="1">
      <alignment shrinkToFit="1"/>
    </xf>
    <xf numFmtId="0" fontId="0" fillId="0" borderId="112" xfId="0" applyBorder="1" applyAlignment="1">
      <alignment horizontal="center" vertical="center" shrinkToFit="1"/>
    </xf>
    <xf numFmtId="0" fontId="0" fillId="0" borderId="86" xfId="0" applyBorder="1" applyAlignment="1">
      <alignment horizontal="center" shrinkToFit="1"/>
    </xf>
    <xf numFmtId="0" fontId="0" fillId="0" borderId="32" xfId="0" applyBorder="1" applyAlignment="1">
      <alignment horizontal="center" shrinkToFit="1"/>
    </xf>
    <xf numFmtId="0" fontId="0" fillId="0" borderId="87" xfId="0" applyBorder="1" applyAlignment="1" quotePrefix="1">
      <alignment horizontal="center" shrinkToFit="1"/>
    </xf>
    <xf numFmtId="0" fontId="0" fillId="0" borderId="87" xfId="0" applyBorder="1" applyAlignment="1">
      <alignment horizontal="center" shrinkToFit="1"/>
    </xf>
    <xf numFmtId="0" fontId="0" fillId="0" borderId="88" xfId="0" applyBorder="1" applyAlignment="1">
      <alignment horizontal="center" vertical="center" shrinkToFit="1"/>
    </xf>
    <xf numFmtId="0" fontId="0" fillId="0" borderId="138" xfId="0" applyBorder="1" applyAlignment="1">
      <alignment horizontal="center" shrinkToFit="1"/>
    </xf>
    <xf numFmtId="0" fontId="0" fillId="0" borderId="85" xfId="0" applyBorder="1" applyAlignment="1">
      <alignment horizontal="center" vertical="center" shrinkToFit="1"/>
    </xf>
    <xf numFmtId="0" fontId="0" fillId="0" borderId="33" xfId="0" applyBorder="1" applyAlignment="1">
      <alignment horizontal="center" shrinkToFit="1"/>
    </xf>
    <xf numFmtId="0" fontId="0" fillId="0" borderId="96" xfId="0" applyBorder="1" applyAlignment="1" quotePrefix="1">
      <alignment shrinkToFit="1"/>
    </xf>
    <xf numFmtId="0" fontId="0" fillId="0" borderId="96" xfId="0" applyBorder="1" applyAlignment="1">
      <alignment shrinkToFit="1"/>
    </xf>
    <xf numFmtId="0" fontId="0" fillId="0" borderId="95" xfId="0" applyBorder="1" applyAlignment="1">
      <alignment shrinkToFit="1"/>
    </xf>
    <xf numFmtId="0" fontId="0" fillId="0" borderId="45" xfId="0" applyBorder="1" applyAlignment="1">
      <alignment shrinkToFit="1"/>
    </xf>
    <xf numFmtId="0" fontId="0" fillId="0" borderId="114" xfId="0" applyBorder="1" applyAlignment="1">
      <alignment shrinkToFit="1"/>
    </xf>
    <xf numFmtId="0" fontId="0" fillId="0" borderId="0" xfId="0" applyAlignment="1" quotePrefix="1">
      <alignment shrinkToFit="1"/>
    </xf>
    <xf numFmtId="0" fontId="0" fillId="0" borderId="0" xfId="0" applyAlignment="1">
      <alignment shrinkToFit="1"/>
    </xf>
    <xf numFmtId="0" fontId="0" fillId="0" borderId="112" xfId="0" applyBorder="1" applyAlignment="1" quotePrefix="1">
      <alignment horizontal="center" vertical="center" shrinkToFit="1"/>
    </xf>
    <xf numFmtId="0" fontId="0" fillId="0" borderId="87" xfId="0" applyBorder="1" applyAlignment="1">
      <alignment horizontal="center" vertical="center" shrinkToFit="1"/>
    </xf>
    <xf numFmtId="0" fontId="0" fillId="0" borderId="86"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84" xfId="0" applyBorder="1" applyAlignment="1">
      <alignment horizontal="center" vertical="center" shrinkToFit="1"/>
    </xf>
    <xf numFmtId="0" fontId="0" fillId="0" borderId="24" xfId="0" applyBorder="1" applyAlignment="1">
      <alignment shrinkToFit="1"/>
    </xf>
    <xf numFmtId="0" fontId="0" fillId="0" borderId="64" xfId="0" applyBorder="1" applyAlignment="1">
      <alignment shrinkToFit="1"/>
    </xf>
    <xf numFmtId="0" fontId="0" fillId="0" borderId="14" xfId="0" applyBorder="1" applyAlignment="1">
      <alignment horizontal="center" shrinkToFit="1"/>
    </xf>
    <xf numFmtId="0" fontId="0" fillId="0" borderId="75" xfId="0" applyBorder="1" applyAlignment="1">
      <alignment horizontal="center" shrinkToFit="1"/>
    </xf>
    <xf numFmtId="0" fontId="0" fillId="0" borderId="45" xfId="0" applyBorder="1" applyAlignment="1">
      <alignment horizontal="center" vertical="center" shrinkToFit="1"/>
    </xf>
    <xf numFmtId="0" fontId="0" fillId="0" borderId="77" xfId="0" applyBorder="1" applyAlignment="1">
      <alignment horizontal="center" vertical="center" shrinkToFit="1"/>
    </xf>
    <xf numFmtId="0" fontId="0" fillId="0" borderId="64" xfId="0" applyBorder="1" applyAlignment="1">
      <alignment horizontal="center" vertical="center" shrinkToFit="1"/>
    </xf>
    <xf numFmtId="0" fontId="0" fillId="0" borderId="89" xfId="0" applyBorder="1" applyAlignment="1">
      <alignment horizontal="center" vertical="center" shrinkToFit="1"/>
    </xf>
    <xf numFmtId="0" fontId="0" fillId="0" borderId="112" xfId="0" applyBorder="1" applyAlignment="1" quotePrefix="1">
      <alignment horizontal="center" shrinkToFit="1"/>
    </xf>
    <xf numFmtId="0" fontId="0" fillId="0" borderId="76" xfId="0" applyBorder="1" applyAlignment="1">
      <alignment shrinkToFit="1"/>
    </xf>
    <xf numFmtId="0" fontId="0" fillId="0" borderId="78" xfId="0" applyBorder="1" applyAlignment="1">
      <alignment horizontal="center" vertical="center" shrinkToFit="1"/>
    </xf>
    <xf numFmtId="0" fontId="0" fillId="0" borderId="46" xfId="0" applyBorder="1" applyAlignment="1">
      <alignment horizontal="center" vertical="center" shrinkToFit="1"/>
    </xf>
    <xf numFmtId="0" fontId="0" fillId="0" borderId="106" xfId="0" applyBorder="1" applyAlignment="1">
      <alignment horizontal="center" vertical="center" shrinkToFit="1"/>
    </xf>
    <xf numFmtId="0" fontId="0" fillId="0" borderId="43" xfId="0" applyBorder="1" applyAlignment="1">
      <alignment horizontal="center" vertical="center" shrinkToFit="1"/>
    </xf>
    <xf numFmtId="0" fontId="0" fillId="0" borderId="91" xfId="0" applyBorder="1" applyAlignment="1">
      <alignment horizontal="center" vertical="center" shrinkToFit="1"/>
    </xf>
    <xf numFmtId="0" fontId="0" fillId="0" borderId="62" xfId="0" applyBorder="1" applyAlignment="1">
      <alignment horizontal="center" vertical="center" shrinkToFit="1"/>
    </xf>
    <xf numFmtId="0" fontId="0" fillId="0" borderId="14" xfId="0" applyBorder="1" applyAlignment="1">
      <alignment shrinkToFit="1"/>
    </xf>
    <xf numFmtId="0" fontId="0" fillId="0" borderId="22" xfId="0" applyBorder="1" applyAlignment="1">
      <alignment wrapText="1" shrinkToFit="1"/>
    </xf>
    <xf numFmtId="0" fontId="0" fillId="0" borderId="45" xfId="0" applyBorder="1" applyAlignment="1">
      <alignment horizontal="center" shrinkToFit="1"/>
    </xf>
    <xf numFmtId="0" fontId="0" fillId="0" borderId="77" xfId="0" applyBorder="1" applyAlignment="1">
      <alignment horizontal="center" shrinkToFit="1"/>
    </xf>
    <xf numFmtId="0" fontId="0" fillId="0" borderId="91" xfId="0" applyBorder="1" applyAlignment="1">
      <alignment shrinkToFit="1"/>
    </xf>
    <xf numFmtId="0" fontId="0" fillId="0" borderId="14" xfId="0" applyFill="1" applyBorder="1" applyAlignment="1">
      <alignment shrinkToFit="1"/>
    </xf>
    <xf numFmtId="0" fontId="0" fillId="0" borderId="97" xfId="0" applyBorder="1" applyAlignment="1">
      <alignment horizontal="center" shrinkToFit="1"/>
    </xf>
    <xf numFmtId="0" fontId="0" fillId="0" borderId="60" xfId="0" applyBorder="1" applyAlignment="1">
      <alignment horizontal="center" shrinkToFit="1"/>
    </xf>
    <xf numFmtId="0" fontId="0" fillId="0" borderId="83" xfId="0" applyBorder="1" applyAlignment="1">
      <alignment horizontal="center" shrinkToFit="1"/>
    </xf>
    <xf numFmtId="0" fontId="0" fillId="0" borderId="24" xfId="0" applyBorder="1" applyAlignment="1">
      <alignment horizontal="center" vertical="center" shrinkToFit="1"/>
    </xf>
    <xf numFmtId="0" fontId="0" fillId="0" borderId="107" xfId="0" applyBorder="1" applyAlignment="1">
      <alignment horizontal="center" vertical="center" shrinkToFit="1"/>
    </xf>
    <xf numFmtId="0" fontId="0" fillId="0" borderId="76" xfId="0" applyBorder="1" applyAlignment="1">
      <alignment horizontal="center" vertical="center" shrinkToFit="1"/>
    </xf>
    <xf numFmtId="0" fontId="0" fillId="0" borderId="21" xfId="0" applyBorder="1" applyAlignment="1">
      <alignment horizontal="center" vertical="center" shrinkToFit="1"/>
    </xf>
    <xf numFmtId="0" fontId="0" fillId="0" borderId="31" xfId="0" applyBorder="1" applyAlignment="1" quotePrefix="1">
      <alignment shrinkToFit="1"/>
    </xf>
    <xf numFmtId="0" fontId="0" fillId="0" borderId="14" xfId="0" applyFill="1" applyBorder="1" applyAlignment="1" quotePrefix="1">
      <alignment shrinkToFit="1"/>
    </xf>
    <xf numFmtId="0" fontId="0" fillId="0" borderId="114" xfId="0" applyBorder="1" applyAlignment="1" quotePrefix="1">
      <alignment shrinkToFit="1"/>
    </xf>
    <xf numFmtId="0" fontId="0" fillId="0" borderId="80" xfId="0" applyBorder="1" applyAlignment="1">
      <alignment horizontal="center" vertical="center" shrinkToFit="1"/>
    </xf>
    <xf numFmtId="0" fontId="0" fillId="0" borderId="92" xfId="0" applyBorder="1" applyAlignment="1">
      <alignment horizontal="center" shrinkToFit="1"/>
    </xf>
    <xf numFmtId="0" fontId="0" fillId="0" borderId="106" xfId="0" applyBorder="1" applyAlignment="1">
      <alignment horizontal="center" shrinkToFit="1"/>
    </xf>
    <xf numFmtId="0" fontId="0" fillId="0" borderId="43" xfId="0" applyBorder="1" applyAlignment="1">
      <alignment horizontal="center" shrinkToFit="1"/>
    </xf>
    <xf numFmtId="0" fontId="0" fillId="0" borderId="67" xfId="0" applyBorder="1" applyAlignment="1" quotePrefix="1">
      <alignment horizontal="center" vertical="center" shrinkToFit="1"/>
    </xf>
    <xf numFmtId="0" fontId="0" fillId="0" borderId="79" xfId="0" applyBorder="1" applyAlignment="1">
      <alignment horizontal="center" vertical="center" shrinkToFit="1"/>
    </xf>
    <xf numFmtId="0" fontId="0" fillId="0" borderId="92" xfId="0" applyBorder="1" applyAlignment="1">
      <alignment horizontal="center" vertical="center" shrinkToFit="1"/>
    </xf>
    <xf numFmtId="0" fontId="0" fillId="0" borderId="10" xfId="0" applyBorder="1" applyAlignment="1">
      <alignment horizontal="center" vertical="center" shrinkToFit="1"/>
    </xf>
    <xf numFmtId="0" fontId="0" fillId="0" borderId="67" xfId="0" applyBorder="1" applyAlignment="1">
      <alignment horizontal="center" vertical="center" wrapText="1"/>
    </xf>
    <xf numFmtId="0" fontId="0" fillId="0" borderId="71" xfId="0" applyBorder="1" applyAlignment="1">
      <alignment horizontal="center" wrapText="1"/>
    </xf>
    <xf numFmtId="0" fontId="0" fillId="0" borderId="24" xfId="0" applyBorder="1" applyAlignment="1">
      <alignment horizontal="center" wrapText="1"/>
    </xf>
    <xf numFmtId="0" fontId="0" fillId="0" borderId="107" xfId="0" applyBorder="1" applyAlignment="1">
      <alignment horizontal="center" wrapText="1"/>
    </xf>
    <xf numFmtId="0" fontId="0" fillId="0" borderId="110" xfId="0" applyBorder="1" applyAlignment="1" quotePrefix="1">
      <alignment horizontal="center" vertical="center" shrinkToFit="1"/>
    </xf>
    <xf numFmtId="0" fontId="0" fillId="0" borderId="109" xfId="0" applyBorder="1" applyAlignment="1">
      <alignment horizontal="center" vertical="center" shrinkToFit="1"/>
    </xf>
    <xf numFmtId="0" fontId="0" fillId="0" borderId="81" xfId="0" applyBorder="1" applyAlignment="1">
      <alignment horizontal="center" vertical="center" shrinkToFit="1"/>
    </xf>
    <xf numFmtId="0" fontId="0" fillId="0" borderId="31" xfId="0" applyBorder="1" applyAlignment="1">
      <alignment shrinkToFit="1"/>
    </xf>
    <xf numFmtId="0" fontId="0" fillId="0" borderId="78" xfId="0" applyBorder="1" applyAlignment="1">
      <alignment shrinkToFit="1"/>
    </xf>
    <xf numFmtId="0" fontId="0" fillId="0" borderId="80" xfId="0" applyBorder="1" applyAlignment="1" quotePrefix="1">
      <alignment horizontal="center" shrinkToFit="1"/>
    </xf>
    <xf numFmtId="0" fontId="0" fillId="0" borderId="79" xfId="0" applyBorder="1" applyAlignment="1" quotePrefix="1">
      <alignment horizontal="center" shrinkToFit="1"/>
    </xf>
    <xf numFmtId="0" fontId="0" fillId="0" borderId="40" xfId="0" applyBorder="1" applyAlignment="1" quotePrefix="1">
      <alignment horizontal="center" vertical="center" shrinkToFit="1"/>
    </xf>
    <xf numFmtId="0" fontId="0" fillId="0" borderId="26" xfId="0" applyBorder="1" applyAlignment="1">
      <alignment horizontal="center" vertical="center" shrinkToFit="1"/>
    </xf>
    <xf numFmtId="0" fontId="0" fillId="0" borderId="28" xfId="0" applyBorder="1" applyAlignment="1">
      <alignment/>
    </xf>
    <xf numFmtId="0" fontId="0" fillId="0" borderId="77" xfId="0" applyBorder="1" applyAlignment="1">
      <alignment/>
    </xf>
    <xf numFmtId="0" fontId="0" fillId="0" borderId="0" xfId="0" applyBorder="1" applyAlignment="1" quotePrefix="1">
      <alignment shrinkToFit="1"/>
    </xf>
    <xf numFmtId="0" fontId="0" fillId="0" borderId="45" xfId="0" applyBorder="1" applyAlignment="1">
      <alignment vertical="center" shrinkToFit="1"/>
    </xf>
    <xf numFmtId="0" fontId="0" fillId="0" borderId="28" xfId="0" applyBorder="1" applyAlignment="1">
      <alignment vertical="center" shrinkToFit="1"/>
    </xf>
    <xf numFmtId="0" fontId="0" fillId="0" borderId="77" xfId="0" applyBorder="1" applyAlignment="1">
      <alignment vertical="center" shrinkToFit="1"/>
    </xf>
    <xf numFmtId="0" fontId="0" fillId="0" borderId="24" xfId="0" applyBorder="1" applyAlignment="1">
      <alignment vertical="center" shrinkToFit="1"/>
    </xf>
    <xf numFmtId="0" fontId="0" fillId="0" borderId="10" xfId="0" applyBorder="1" applyAlignment="1">
      <alignment vertical="center" shrinkToFit="1"/>
    </xf>
    <xf numFmtId="0" fontId="0" fillId="0" borderId="107" xfId="0" applyBorder="1" applyAlignment="1">
      <alignment vertical="center" shrinkToFit="1"/>
    </xf>
    <xf numFmtId="0" fontId="0" fillId="0" borderId="82" xfId="0" applyBorder="1" applyAlignment="1" quotePrefix="1">
      <alignment horizontal="center" vertical="center" shrinkToFit="1"/>
    </xf>
    <xf numFmtId="0" fontId="0" fillId="0" borderId="67" xfId="0" applyBorder="1" applyAlignment="1">
      <alignment shrinkToFit="1"/>
    </xf>
    <xf numFmtId="0" fontId="0" fillId="0" borderId="112" xfId="0" applyBorder="1" applyAlignment="1">
      <alignment shrinkToFit="1"/>
    </xf>
    <xf numFmtId="0" fontId="0" fillId="0" borderId="78" xfId="0" applyBorder="1" applyAlignment="1">
      <alignment horizontal="center" shrinkToFit="1"/>
    </xf>
    <xf numFmtId="0" fontId="0" fillId="0" borderId="28" xfId="0" applyBorder="1" applyAlignment="1">
      <alignment horizontal="center" shrinkToFit="1"/>
    </xf>
    <xf numFmtId="0" fontId="0" fillId="0" borderId="46" xfId="0" applyBorder="1" applyAlignment="1">
      <alignment horizontal="center" shrinkToFit="1"/>
    </xf>
    <xf numFmtId="0" fontId="0" fillId="0" borderId="91" xfId="0" applyBorder="1" applyAlignment="1">
      <alignment horizontal="center" shrinkToFit="1"/>
    </xf>
    <xf numFmtId="0" fontId="0" fillId="0" borderId="90" xfId="0" applyBorder="1" applyAlignment="1">
      <alignment horizontal="center" shrinkToFit="1"/>
    </xf>
    <xf numFmtId="0" fontId="0" fillId="0" borderId="62" xfId="0" applyBorder="1" applyAlignment="1">
      <alignment horizontal="center" shrinkToFit="1"/>
    </xf>
    <xf numFmtId="0" fontId="0" fillId="0" borderId="80" xfId="0" applyBorder="1" applyAlignment="1">
      <alignment shrinkToFit="1"/>
    </xf>
    <xf numFmtId="0" fontId="0" fillId="0" borderId="76" xfId="0" applyBorder="1" applyAlignment="1" quotePrefix="1">
      <alignment horizontal="center" shrinkToFit="1"/>
    </xf>
    <xf numFmtId="0" fontId="0" fillId="0" borderId="21" xfId="0" applyBorder="1" applyAlignment="1">
      <alignment horizontal="center" shrinkToFit="1"/>
    </xf>
    <xf numFmtId="0" fontId="0" fillId="0" borderId="46" xfId="0" applyBorder="1" applyAlignment="1">
      <alignment vertical="center" shrinkToFit="1"/>
    </xf>
    <xf numFmtId="0" fontId="0" fillId="0" borderId="43" xfId="0" applyBorder="1" applyAlignment="1">
      <alignment vertical="center" shrinkToFit="1"/>
    </xf>
    <xf numFmtId="0" fontId="0" fillId="0" borderId="76" xfId="0" applyBorder="1" applyAlignment="1">
      <alignment horizontal="center" shrinkToFit="1"/>
    </xf>
    <xf numFmtId="0" fontId="0" fillId="0" borderId="88" xfId="0" applyBorder="1" applyAlignment="1" quotePrefix="1">
      <alignment horizontal="center" vertical="center" shrinkToFit="1"/>
    </xf>
    <xf numFmtId="0" fontId="0" fillId="0" borderId="87" xfId="0" applyBorder="1" applyAlignment="1" quotePrefix="1">
      <alignment horizontal="center" vertical="center" shrinkToFit="1"/>
    </xf>
    <xf numFmtId="0" fontId="0" fillId="0" borderId="78" xfId="0" applyBorder="1" applyAlignment="1" quotePrefix="1">
      <alignment horizontal="center" shrinkToFit="1"/>
    </xf>
    <xf numFmtId="0" fontId="0" fillId="0" borderId="112" xfId="0" applyBorder="1" applyAlignment="1">
      <alignment horizontal="center" shrinkToFit="1"/>
    </xf>
    <xf numFmtId="0" fontId="0" fillId="0" borderId="40" xfId="0" applyBorder="1" applyAlignment="1">
      <alignment shrinkToFit="1"/>
    </xf>
    <xf numFmtId="0" fontId="0" fillId="0" borderId="26" xfId="0" applyBorder="1" applyAlignment="1">
      <alignment shrinkToFit="1"/>
    </xf>
    <xf numFmtId="0" fontId="0" fillId="0" borderId="26" xfId="0" applyBorder="1" applyAlignment="1">
      <alignment vertical="center" shrinkToFit="1"/>
    </xf>
    <xf numFmtId="176" fontId="0" fillId="0" borderId="31" xfId="0" applyNumberFormat="1" applyBorder="1" applyAlignment="1" quotePrefix="1">
      <alignment horizontal="right" shrinkToFit="1"/>
    </xf>
    <xf numFmtId="176" fontId="0" fillId="0" borderId="32" xfId="0" applyNumberFormat="1" applyBorder="1" applyAlignment="1">
      <alignment horizontal="right" shrinkToFit="1"/>
    </xf>
    <xf numFmtId="0" fontId="0" fillId="0" borderId="10" xfId="0" applyBorder="1" applyAlignment="1">
      <alignment horizontal="center" shrinkToFit="1"/>
    </xf>
    <xf numFmtId="0" fontId="0" fillId="0" borderId="111" xfId="0" applyBorder="1" applyAlignment="1">
      <alignment horizontal="center" shrinkToFit="1"/>
    </xf>
    <xf numFmtId="176" fontId="0" fillId="0" borderId="114" xfId="0" applyNumberFormat="1" applyBorder="1" applyAlignment="1" quotePrefix="1">
      <alignment horizontal="right" shrinkToFit="1"/>
    </xf>
    <xf numFmtId="176" fontId="0" fillId="0" borderId="108" xfId="0" applyNumberFormat="1" applyBorder="1" applyAlignment="1">
      <alignment horizontal="right" shrinkToFit="1"/>
    </xf>
    <xf numFmtId="0" fontId="0" fillId="0" borderId="14" xfId="0" applyBorder="1" applyAlignment="1" quotePrefix="1">
      <alignment horizontal="center" shrinkToFit="1"/>
    </xf>
    <xf numFmtId="0" fontId="0" fillId="0" borderId="107" xfId="0" applyBorder="1" applyAlignment="1">
      <alignment horizontal="center" shrinkToFit="1"/>
    </xf>
    <xf numFmtId="0" fontId="0" fillId="0" borderId="24" xfId="0" applyBorder="1" applyAlignment="1">
      <alignment horizontal="center" shrinkToFit="1"/>
    </xf>
    <xf numFmtId="0" fontId="0" fillId="0" borderId="31" xfId="0" applyBorder="1" applyAlignment="1">
      <alignment horizontal="center" shrinkToFit="1"/>
    </xf>
    <xf numFmtId="0" fontId="0" fillId="0" borderId="84" xfId="0" applyBorder="1" applyAlignment="1">
      <alignment horizontal="center" shrinkToFit="1"/>
    </xf>
    <xf numFmtId="0" fontId="0" fillId="0" borderId="61" xfId="0" applyBorder="1" applyAlignment="1" quotePrefix="1">
      <alignment shrinkToFit="1"/>
    </xf>
    <xf numFmtId="0" fontId="0" fillId="0" borderId="59" xfId="0" applyBorder="1" applyAlignment="1">
      <alignment shrinkToFit="1"/>
    </xf>
    <xf numFmtId="0" fontId="0" fillId="0" borderId="67" xfId="0" applyBorder="1" applyAlignment="1" quotePrefix="1">
      <alignment vertical="center" shrinkToFit="1"/>
    </xf>
    <xf numFmtId="0" fontId="0" fillId="0" borderId="79" xfId="0" applyBorder="1" applyAlignment="1">
      <alignment vertical="center" shrinkToFit="1"/>
    </xf>
    <xf numFmtId="0" fontId="0" fillId="0" borderId="64" xfId="0" applyBorder="1" applyAlignment="1">
      <alignment vertical="center" shrinkToFit="1"/>
    </xf>
    <xf numFmtId="0" fontId="0" fillId="0" borderId="90" xfId="0" applyBorder="1" applyAlignment="1">
      <alignment vertical="center" shrinkToFit="1"/>
    </xf>
    <xf numFmtId="0" fontId="0" fillId="0" borderId="72" xfId="0" applyBorder="1" applyAlignment="1" quotePrefix="1">
      <alignment horizontal="center" vertical="center" shrinkToFit="1"/>
    </xf>
    <xf numFmtId="0" fontId="0" fillId="0" borderId="70" xfId="0" applyBorder="1" applyAlignment="1">
      <alignment horizontal="center" vertical="center" shrinkToFit="1"/>
    </xf>
    <xf numFmtId="0" fontId="0" fillId="0" borderId="79" xfId="0" applyBorder="1" applyAlignment="1" quotePrefix="1">
      <alignment horizontal="center" vertical="center" shrinkToFit="1"/>
    </xf>
    <xf numFmtId="0" fontId="0" fillId="0" borderId="92" xfId="0" applyBorder="1" applyAlignment="1" quotePrefix="1">
      <alignment horizontal="center" vertical="center" shrinkToFit="1"/>
    </xf>
    <xf numFmtId="0" fontId="0" fillId="0" borderId="64" xfId="0" applyBorder="1" applyAlignment="1" quotePrefix="1">
      <alignment horizontal="center" vertical="center" shrinkToFit="1"/>
    </xf>
    <xf numFmtId="0" fontId="0" fillId="0" borderId="90" xfId="0" applyBorder="1" applyAlignment="1" quotePrefix="1">
      <alignment horizontal="center" vertical="center" shrinkToFit="1"/>
    </xf>
    <xf numFmtId="0" fontId="0" fillId="0" borderId="88" xfId="0" applyBorder="1" applyAlignment="1" quotePrefix="1">
      <alignment horizontal="center" shrinkToFit="1"/>
    </xf>
    <xf numFmtId="0" fontId="0" fillId="0" borderId="61" xfId="0" applyBorder="1" applyAlignment="1">
      <alignment shrinkToFit="1"/>
    </xf>
    <xf numFmtId="0" fontId="0" fillId="0" borderId="60" xfId="0" applyBorder="1" applyAlignment="1">
      <alignment/>
    </xf>
    <xf numFmtId="0" fontId="0" fillId="0" borderId="83" xfId="0" applyBorder="1" applyAlignment="1">
      <alignment/>
    </xf>
    <xf numFmtId="0" fontId="0" fillId="0" borderId="69" xfId="0" applyBorder="1" applyAlignment="1" quotePrefix="1">
      <alignment horizontal="center" vertical="center" shrinkToFit="1"/>
    </xf>
    <xf numFmtId="0" fontId="0" fillId="0" borderId="65" xfId="0" applyBorder="1" applyAlignment="1" quotePrefix="1">
      <alignment horizontal="center" vertical="center" shrinkToFit="1"/>
    </xf>
    <xf numFmtId="0" fontId="0" fillId="0" borderId="63" xfId="0" applyBorder="1" applyAlignment="1">
      <alignment horizontal="center" vertical="center" shrinkToFit="1"/>
    </xf>
    <xf numFmtId="188" fontId="0" fillId="0" borderId="31" xfId="0" applyNumberFormat="1" applyBorder="1" applyAlignment="1">
      <alignment shrinkToFit="1"/>
    </xf>
    <xf numFmtId="188" fontId="0" fillId="0" borderId="33" xfId="0" applyNumberFormat="1" applyBorder="1" applyAlignment="1">
      <alignment/>
    </xf>
    <xf numFmtId="188" fontId="0" fillId="0" borderId="114" xfId="0" applyNumberFormat="1" applyBorder="1" applyAlignment="1">
      <alignment shrinkToFit="1"/>
    </xf>
    <xf numFmtId="188" fontId="0" fillId="0" borderId="111" xfId="0" applyNumberFormat="1" applyBorder="1" applyAlignment="1">
      <alignment/>
    </xf>
    <xf numFmtId="0" fontId="0" fillId="0" borderId="104" xfId="0" applyBorder="1" applyAlignment="1">
      <alignment shrinkToFit="1"/>
    </xf>
    <xf numFmtId="0" fontId="0" fillId="0" borderId="103" xfId="0" applyBorder="1" applyAlignment="1">
      <alignment shrinkToFit="1"/>
    </xf>
    <xf numFmtId="0" fontId="0" fillId="0" borderId="99" xfId="0" applyBorder="1" applyAlignment="1">
      <alignment shrinkToFit="1"/>
    </xf>
    <xf numFmtId="0" fontId="0" fillId="0" borderId="80" xfId="0" applyBorder="1" applyAlignment="1" quotePrefix="1">
      <alignment horizontal="center" vertical="center" shrinkToFit="1"/>
    </xf>
    <xf numFmtId="188" fontId="0" fillId="0" borderId="112" xfId="0" applyNumberFormat="1" applyBorder="1" applyAlignment="1">
      <alignment shrinkToFit="1"/>
    </xf>
    <xf numFmtId="188" fontId="0" fillId="0" borderId="138" xfId="0" applyNumberFormat="1" applyBorder="1" applyAlignment="1">
      <alignment/>
    </xf>
    <xf numFmtId="0" fontId="0" fillId="0" borderId="67" xfId="0" applyBorder="1" applyAlignment="1" quotePrefix="1">
      <alignment horizontal="center" shrinkToFit="1"/>
    </xf>
    <xf numFmtId="0" fontId="0" fillId="0" borderId="64" xfId="0" applyBorder="1" applyAlignment="1" quotePrefix="1">
      <alignment horizontal="center" shrinkToFit="1"/>
    </xf>
    <xf numFmtId="0" fontId="0" fillId="0" borderId="62" xfId="0" applyBorder="1" applyAlignment="1" quotePrefix="1">
      <alignment horizontal="center" shrinkToFit="1"/>
    </xf>
    <xf numFmtId="188" fontId="0" fillId="0" borderId="67" xfId="0" applyNumberFormat="1" applyBorder="1" applyAlignment="1">
      <alignment shrinkToFit="1"/>
    </xf>
    <xf numFmtId="188" fontId="0" fillId="0" borderId="92" xfId="0" applyNumberFormat="1" applyBorder="1" applyAlignment="1">
      <alignment/>
    </xf>
    <xf numFmtId="188" fontId="0" fillId="0" borderId="91" xfId="0" applyNumberFormat="1" applyBorder="1" applyAlignment="1">
      <alignment horizontal="center" shrinkToFit="1"/>
    </xf>
    <xf numFmtId="188" fontId="0" fillId="0" borderId="89" xfId="0" applyNumberFormat="1" applyBorder="1" applyAlignment="1">
      <alignment horizontal="center" shrinkToFit="1"/>
    </xf>
    <xf numFmtId="188" fontId="0" fillId="0" borderId="80" xfId="0" applyNumberFormat="1" applyBorder="1" applyAlignment="1">
      <alignment horizontal="center" shrinkToFit="1"/>
    </xf>
    <xf numFmtId="188" fontId="0" fillId="0" borderId="71" xfId="0" applyNumberFormat="1" applyBorder="1" applyAlignment="1">
      <alignment horizontal="center" shrinkToFit="1"/>
    </xf>
    <xf numFmtId="176" fontId="0" fillId="0" borderId="80" xfId="0" applyNumberFormat="1" applyBorder="1" applyAlignment="1">
      <alignment horizontal="center" shrinkToFit="1"/>
    </xf>
    <xf numFmtId="176" fontId="0" fillId="0" borderId="71" xfId="0" applyNumberFormat="1" applyBorder="1" applyAlignment="1">
      <alignment horizontal="center" shrinkToFit="1"/>
    </xf>
    <xf numFmtId="0" fontId="0" fillId="0" borderId="101" xfId="0" applyBorder="1" applyAlignment="1" quotePrefix="1">
      <alignment horizontal="center" vertical="center" wrapText="1"/>
    </xf>
    <xf numFmtId="0" fontId="0" fillId="0" borderId="101" xfId="0" applyBorder="1" applyAlignment="1">
      <alignment horizontal="center" vertical="center" wrapText="1"/>
    </xf>
    <xf numFmtId="0" fontId="62" fillId="0" borderId="101" xfId="0" applyNumberFormat="1" applyFont="1" applyBorder="1" applyAlignment="1" quotePrefix="1">
      <alignment horizontal="center" vertical="center" wrapText="1"/>
    </xf>
    <xf numFmtId="0" fontId="62" fillId="0" borderId="101" xfId="0" applyNumberFormat="1" applyFont="1" applyBorder="1" applyAlignment="1">
      <alignment horizontal="center" vertical="center" wrapText="1"/>
    </xf>
    <xf numFmtId="0" fontId="0" fillId="0" borderId="139" xfId="0" applyBorder="1" applyAlignment="1">
      <alignment horizontal="center" vertical="center" wrapText="1"/>
    </xf>
    <xf numFmtId="0" fontId="0" fillId="0" borderId="97" xfId="0" applyBorder="1" applyAlignment="1" quotePrefix="1">
      <alignment horizontal="center" shrinkToFit="1"/>
    </xf>
    <xf numFmtId="0" fontId="0" fillId="0" borderId="71" xfId="0" applyBorder="1" applyAlignment="1">
      <alignment/>
    </xf>
    <xf numFmtId="0" fontId="0" fillId="0" borderId="91" xfId="0" applyBorder="1" applyAlignment="1" quotePrefix="1">
      <alignment horizontal="center" shrinkToFit="1"/>
    </xf>
    <xf numFmtId="0" fontId="0" fillId="0" borderId="103" xfId="0" applyBorder="1" applyAlignment="1" quotePrefix="1">
      <alignment horizontal="center" shrinkToFit="1"/>
    </xf>
    <xf numFmtId="0" fontId="0" fillId="0" borderId="99" xfId="0" applyBorder="1" applyAlignment="1">
      <alignment horizontal="center" shrinkToFit="1"/>
    </xf>
    <xf numFmtId="0" fontId="0" fillId="0" borderId="99" xfId="0" applyBorder="1" applyAlignment="1" quotePrefix="1">
      <alignment horizontal="center" shrinkToFit="1"/>
    </xf>
    <xf numFmtId="0" fontId="0" fillId="0" borderId="102" xfId="0" applyBorder="1" applyAlignment="1">
      <alignment horizontal="center" shrinkToFit="1"/>
    </xf>
    <xf numFmtId="0" fontId="0" fillId="0" borderId="73" xfId="0" applyBorder="1" applyAlignment="1" quotePrefix="1">
      <alignment horizontal="center" shrinkToFit="1"/>
    </xf>
    <xf numFmtId="0" fontId="0" fillId="0" borderId="100" xfId="0" applyBorder="1" applyAlignment="1">
      <alignment horizontal="center" shrinkToFit="1"/>
    </xf>
    <xf numFmtId="0" fontId="0" fillId="0" borderId="100" xfId="0" applyBorder="1" applyAlignment="1" quotePrefix="1">
      <alignment horizontal="center" shrinkToFit="1"/>
    </xf>
    <xf numFmtId="0" fontId="0" fillId="0" borderId="68" xfId="0" applyBorder="1" applyAlignment="1">
      <alignment horizontal="center" shrinkToFit="1"/>
    </xf>
    <xf numFmtId="0" fontId="0" fillId="0" borderId="94" xfId="0" applyBorder="1" applyAlignment="1" quotePrefix="1">
      <alignment horizontal="center" shrinkToFit="1"/>
    </xf>
    <xf numFmtId="0" fontId="0" fillId="0" borderId="26" xfId="0" applyBorder="1" applyAlignment="1">
      <alignment horizontal="center" shrinkToFit="1"/>
    </xf>
    <xf numFmtId="0" fontId="0" fillId="0" borderId="26" xfId="0" applyBorder="1" applyAlignment="1" quotePrefix="1">
      <alignment horizontal="center" shrinkToFit="1"/>
    </xf>
    <xf numFmtId="0" fontId="0" fillId="0" borderId="98" xfId="0" applyBorder="1" applyAlignment="1">
      <alignment horizontal="center" shrinkToFit="1"/>
    </xf>
    <xf numFmtId="0" fontId="0" fillId="0" borderId="104" xfId="0" applyBorder="1" applyAlignment="1" quotePrefix="1">
      <alignment horizontal="center" shrinkToFit="1"/>
    </xf>
    <xf numFmtId="0" fontId="0" fillId="0" borderId="22" xfId="0" applyBorder="1" applyAlignment="1">
      <alignment horizontal="center" shrinkToFit="1"/>
    </xf>
    <xf numFmtId="0" fontId="0" fillId="0" borderId="22" xfId="0" applyBorder="1" applyAlignment="1" quotePrefix="1">
      <alignment horizontal="center" shrinkToFit="1"/>
    </xf>
    <xf numFmtId="0" fontId="0" fillId="0" borderId="93" xfId="0" applyBorder="1" applyAlignment="1">
      <alignment horizontal="center" shrinkToFit="1"/>
    </xf>
    <xf numFmtId="0" fontId="0" fillId="0" borderId="109" xfId="0" applyBorder="1" applyAlignment="1" quotePrefix="1">
      <alignment horizontal="center" vertical="center" shrinkToFit="1"/>
    </xf>
    <xf numFmtId="0" fontId="0" fillId="0" borderId="25" xfId="0" applyBorder="1" applyAlignment="1">
      <alignment horizontal="center" vertical="center" shrinkToFit="1"/>
    </xf>
    <xf numFmtId="0" fontId="0" fillId="0" borderId="14" xfId="0" applyBorder="1" applyAlignment="1">
      <alignment horizontal="center" vertical="center" shrinkToFit="1"/>
    </xf>
    <xf numFmtId="0" fontId="0" fillId="0" borderId="65" xfId="0" applyBorder="1" applyAlignment="1">
      <alignment horizontal="center" vertical="center" shrinkToFit="1"/>
    </xf>
    <xf numFmtId="0" fontId="59" fillId="0" borderId="0" xfId="69" applyFont="1" applyAlignment="1">
      <alignment horizontal="center" vertical="center"/>
      <protection/>
    </xf>
    <xf numFmtId="0" fontId="0" fillId="0" borderId="22" xfId="0" applyBorder="1" applyAlignment="1" quotePrefix="1">
      <alignment horizontal="center" vertical="center" shrinkToFit="1"/>
    </xf>
    <xf numFmtId="0" fontId="0" fillId="0" borderId="22" xfId="0" applyBorder="1" applyAlignment="1">
      <alignment horizontal="center" vertical="center" shrinkToFit="1"/>
    </xf>
    <xf numFmtId="0" fontId="0" fillId="0" borderId="119" xfId="0" applyBorder="1" applyAlignment="1" quotePrefix="1">
      <alignment horizontal="center" vertical="center" shrinkToFit="1"/>
    </xf>
    <xf numFmtId="0" fontId="0" fillId="0" borderId="119" xfId="0" applyBorder="1" applyAlignment="1">
      <alignment horizontal="center" vertical="center" shrinkToFit="1"/>
    </xf>
    <xf numFmtId="0" fontId="0" fillId="0" borderId="31" xfId="0" applyBorder="1" applyAlignment="1" quotePrefix="1">
      <alignment/>
    </xf>
    <xf numFmtId="0" fontId="0" fillId="0" borderId="33" xfId="0" applyBorder="1" applyAlignment="1">
      <alignment/>
    </xf>
    <xf numFmtId="0" fontId="0" fillId="0" borderId="0" xfId="0" applyBorder="1" applyAlignment="1">
      <alignment horizontal="center" shrinkToFit="1"/>
    </xf>
    <xf numFmtId="0" fontId="0" fillId="0" borderId="33" xfId="0" applyBorder="1" applyAlignment="1" quotePrefix="1">
      <alignment horizontal="center" shrinkToFit="1"/>
    </xf>
    <xf numFmtId="0" fontId="0" fillId="0" borderId="0" xfId="0" applyBorder="1" applyAlignment="1" quotePrefix="1">
      <alignment horizontal="center" shrinkToFit="1"/>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基礎"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 3 2" xfId="67"/>
    <cellStyle name="標準 3 3" xfId="68"/>
    <cellStyle name="標準 4" xfId="69"/>
    <cellStyle name="標準 4 2" xfId="70"/>
    <cellStyle name="標準 5" xfId="71"/>
    <cellStyle name="標準 6" xfId="72"/>
    <cellStyle name="標準 7" xfId="73"/>
    <cellStyle name="標準_W判定資料" xfId="74"/>
    <cellStyle name="標準_川口格技" xfId="75"/>
    <cellStyle name="標準_耐震基本計画報告書（S造)" xfId="76"/>
    <cellStyle name="標準_耐震診断" xfId="77"/>
    <cellStyle name="標準_耐震診断判定資料" xfId="78"/>
    <cellStyle name="標準_耐震診断判定資料_壁式部分耐震診断報告書（合同庁舎別館）" xfId="79"/>
    <cellStyle name="Followed Hyperlink" xfId="80"/>
    <cellStyle name="未定義" xfId="81"/>
    <cellStyle name="良い"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152400</xdr:colOff>
      <xdr:row>10</xdr:row>
      <xdr:rowOff>28575</xdr:rowOff>
    </xdr:from>
    <xdr:ext cx="171450" cy="171450"/>
    <xdr:sp>
      <xdr:nvSpPr>
        <xdr:cNvPr id="1" name="Oval 4"/>
        <xdr:cNvSpPr>
          <a:spLocks/>
        </xdr:cNvSpPr>
      </xdr:nvSpPr>
      <xdr:spPr>
        <a:xfrm>
          <a:off x="4114800" y="2352675"/>
          <a:ext cx="171450" cy="171450"/>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49</xdr:row>
      <xdr:rowOff>0</xdr:rowOff>
    </xdr:from>
    <xdr:to>
      <xdr:col>27</xdr:col>
      <xdr:colOff>0</xdr:colOff>
      <xdr:row>59</xdr:row>
      <xdr:rowOff>0</xdr:rowOff>
    </xdr:to>
    <xdr:sp>
      <xdr:nvSpPr>
        <xdr:cNvPr id="2" name="Line 93"/>
        <xdr:cNvSpPr>
          <a:spLocks/>
        </xdr:cNvSpPr>
      </xdr:nvSpPr>
      <xdr:spPr>
        <a:xfrm flipV="1">
          <a:off x="171450" y="11982450"/>
          <a:ext cx="6877050" cy="2476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0</xdr:rowOff>
    </xdr:from>
    <xdr:to>
      <xdr:col>27</xdr:col>
      <xdr:colOff>0</xdr:colOff>
      <xdr:row>49</xdr:row>
      <xdr:rowOff>0</xdr:rowOff>
    </xdr:to>
    <xdr:sp>
      <xdr:nvSpPr>
        <xdr:cNvPr id="3" name="Line 93"/>
        <xdr:cNvSpPr>
          <a:spLocks/>
        </xdr:cNvSpPr>
      </xdr:nvSpPr>
      <xdr:spPr>
        <a:xfrm flipV="1">
          <a:off x="171450" y="9505950"/>
          <a:ext cx="6877050" cy="2476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46</xdr:row>
      <xdr:rowOff>133350</xdr:rowOff>
    </xdr:from>
    <xdr:to>
      <xdr:col>29</xdr:col>
      <xdr:colOff>133350</xdr:colOff>
      <xdr:row>49</xdr:row>
      <xdr:rowOff>133350</xdr:rowOff>
    </xdr:to>
    <xdr:grpSp>
      <xdr:nvGrpSpPr>
        <xdr:cNvPr id="4" name="グループ化 114"/>
        <xdr:cNvGrpSpPr>
          <a:grpSpLocks/>
        </xdr:cNvGrpSpPr>
      </xdr:nvGrpSpPr>
      <xdr:grpSpPr>
        <a:xfrm>
          <a:off x="6896100" y="11372850"/>
          <a:ext cx="819150" cy="742950"/>
          <a:chOff x="7138737" y="10678026"/>
          <a:chExt cx="832184" cy="751974"/>
        </a:xfrm>
        <a:solidFill>
          <a:srgbClr val="FFFFFF"/>
        </a:solidFill>
      </xdr:grpSpPr>
      <xdr:sp>
        <xdr:nvSpPr>
          <xdr:cNvPr id="5" name="直線矢印コネクタ 109"/>
          <xdr:cNvSpPr>
            <a:spLocks/>
          </xdr:cNvSpPr>
        </xdr:nvSpPr>
        <xdr:spPr>
          <a:xfrm rot="16200000" flipV="1">
            <a:off x="7419391" y="10928621"/>
            <a:ext cx="0" cy="25059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111"/>
          <xdr:cNvSpPr>
            <a:spLocks/>
          </xdr:cNvSpPr>
        </xdr:nvSpPr>
        <xdr:spPr>
          <a:xfrm flipV="1">
            <a:off x="7428961" y="11179405"/>
            <a:ext cx="251528"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テキスト ボックス 112"/>
          <xdr:cNvSpPr txBox="1">
            <a:spLocks noChangeArrowheads="1"/>
          </xdr:cNvSpPr>
        </xdr:nvSpPr>
        <xdr:spPr>
          <a:xfrm>
            <a:off x="7138737" y="10678026"/>
            <a:ext cx="541960" cy="250595"/>
          </a:xfrm>
          <a:prstGeom prst="rect">
            <a:avLst/>
          </a:prstGeom>
          <a:noFill/>
          <a:ln w="9525" cmpd="sng">
            <a:noFill/>
          </a:ln>
        </xdr:spPr>
        <xdr:txBody>
          <a:bodyPr vertOverflow="clip" wrap="square"/>
          <a:p>
            <a:pPr algn="ctr">
              <a:defRPr/>
            </a:pPr>
            <a:r>
              <a:rPr lang="en-US" cap="none" sz="1000" b="0" i="0" u="none" baseline="0">
                <a:solidFill>
                  <a:srgbClr val="000000"/>
                </a:solidFill>
              </a:rPr>
              <a:t>Ｙ</a:t>
            </a:r>
          </a:p>
        </xdr:txBody>
      </xdr:sp>
      <xdr:sp>
        <xdr:nvSpPr>
          <xdr:cNvPr id="8" name="テキスト ボックス 113"/>
          <xdr:cNvSpPr txBox="1">
            <a:spLocks noChangeArrowheads="1"/>
          </xdr:cNvSpPr>
        </xdr:nvSpPr>
        <xdr:spPr>
          <a:xfrm>
            <a:off x="7680697" y="10928621"/>
            <a:ext cx="290224" cy="501379"/>
          </a:xfrm>
          <a:prstGeom prst="rect">
            <a:avLst/>
          </a:prstGeom>
          <a:noFill/>
          <a:ln w="9525" cmpd="sng">
            <a:noFill/>
          </a:ln>
        </xdr:spPr>
        <xdr:txBody>
          <a:bodyPr vertOverflow="clip" wrap="square" anchor="ctr"/>
          <a:p>
            <a:pPr algn="ctr">
              <a:defRPr/>
            </a:pPr>
            <a:r>
              <a:rPr lang="en-US" cap="none" sz="1000" b="0" i="0" u="none" baseline="0">
                <a:solidFill>
                  <a:srgbClr val="000000"/>
                </a:solidFill>
              </a:rPr>
              <a:t>Ｘ</a:t>
            </a:r>
          </a:p>
        </xdr:txBody>
      </xdr:sp>
    </xdr:grpSp>
    <xdr:clientData/>
  </xdr:twoCellAnchor>
  <xdr:oneCellAnchor>
    <xdr:from>
      <xdr:col>10</xdr:col>
      <xdr:colOff>200025</xdr:colOff>
      <xdr:row>10</xdr:row>
      <xdr:rowOff>28575</xdr:rowOff>
    </xdr:from>
    <xdr:ext cx="180975" cy="171450"/>
    <xdr:sp>
      <xdr:nvSpPr>
        <xdr:cNvPr id="9" name="Oval 3"/>
        <xdr:cNvSpPr>
          <a:spLocks/>
        </xdr:cNvSpPr>
      </xdr:nvSpPr>
      <xdr:spPr>
        <a:xfrm>
          <a:off x="2876550" y="2352675"/>
          <a:ext cx="180975" cy="171450"/>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123825</xdr:colOff>
      <xdr:row>10</xdr:row>
      <xdr:rowOff>28575</xdr:rowOff>
    </xdr:from>
    <xdr:ext cx="190500" cy="171450"/>
    <xdr:sp>
      <xdr:nvSpPr>
        <xdr:cNvPr id="10" name="Oval 16"/>
        <xdr:cNvSpPr>
          <a:spLocks/>
        </xdr:cNvSpPr>
      </xdr:nvSpPr>
      <xdr:spPr>
        <a:xfrm>
          <a:off x="5629275" y="2352675"/>
          <a:ext cx="190500" cy="171450"/>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66675</xdr:colOff>
      <xdr:row>10</xdr:row>
      <xdr:rowOff>28575</xdr:rowOff>
    </xdr:from>
    <xdr:ext cx="190500" cy="171450"/>
    <xdr:sp>
      <xdr:nvSpPr>
        <xdr:cNvPr id="11" name="Oval 9"/>
        <xdr:cNvSpPr>
          <a:spLocks/>
        </xdr:cNvSpPr>
      </xdr:nvSpPr>
      <xdr:spPr>
        <a:xfrm>
          <a:off x="7115175" y="2352675"/>
          <a:ext cx="190500" cy="171450"/>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27</xdr:col>
      <xdr:colOff>76200</xdr:colOff>
      <xdr:row>40</xdr:row>
      <xdr:rowOff>180975</xdr:rowOff>
    </xdr:from>
    <xdr:to>
      <xdr:col>35</xdr:col>
      <xdr:colOff>314325</xdr:colOff>
      <xdr:row>46</xdr:row>
      <xdr:rowOff>171450</xdr:rowOff>
    </xdr:to>
    <xdr:pic>
      <xdr:nvPicPr>
        <xdr:cNvPr id="12" name="図 17" descr="概略平面図-渡利.bmp"/>
        <xdr:cNvPicPr preferRelativeResize="1">
          <a:picLocks noChangeAspect="1"/>
        </xdr:cNvPicPr>
      </xdr:nvPicPr>
      <xdr:blipFill>
        <a:blip r:embed="rId1"/>
        <a:stretch>
          <a:fillRect/>
        </a:stretch>
      </xdr:blipFill>
      <xdr:spPr>
        <a:xfrm>
          <a:off x="7124700" y="9934575"/>
          <a:ext cx="2486025" cy="1476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21</xdr:row>
      <xdr:rowOff>9525</xdr:rowOff>
    </xdr:from>
    <xdr:to>
      <xdr:col>6</xdr:col>
      <xdr:colOff>400050</xdr:colOff>
      <xdr:row>22</xdr:row>
      <xdr:rowOff>9525</xdr:rowOff>
    </xdr:to>
    <xdr:sp>
      <xdr:nvSpPr>
        <xdr:cNvPr id="1" name="Oval 24"/>
        <xdr:cNvSpPr>
          <a:spLocks/>
        </xdr:cNvSpPr>
      </xdr:nvSpPr>
      <xdr:spPr>
        <a:xfrm>
          <a:off x="2771775" y="375285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14</xdr:row>
      <xdr:rowOff>171450</xdr:rowOff>
    </xdr:from>
    <xdr:to>
      <xdr:col>7</xdr:col>
      <xdr:colOff>371475</xdr:colOff>
      <xdr:row>16</xdr:row>
      <xdr:rowOff>9525</xdr:rowOff>
    </xdr:to>
    <xdr:sp>
      <xdr:nvSpPr>
        <xdr:cNvPr id="2" name="Oval 2"/>
        <xdr:cNvSpPr>
          <a:spLocks/>
        </xdr:cNvSpPr>
      </xdr:nvSpPr>
      <xdr:spPr>
        <a:xfrm>
          <a:off x="2905125" y="2647950"/>
          <a:ext cx="447675"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8</xdr:row>
      <xdr:rowOff>171450</xdr:rowOff>
    </xdr:from>
    <xdr:to>
      <xdr:col>9</xdr:col>
      <xdr:colOff>171450</xdr:colOff>
      <xdr:row>10</xdr:row>
      <xdr:rowOff>0</xdr:rowOff>
    </xdr:to>
    <xdr:sp>
      <xdr:nvSpPr>
        <xdr:cNvPr id="3" name="Oval 3"/>
        <xdr:cNvSpPr>
          <a:spLocks/>
        </xdr:cNvSpPr>
      </xdr:nvSpPr>
      <xdr:spPr>
        <a:xfrm>
          <a:off x="3752850" y="1562100"/>
          <a:ext cx="1905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11</xdr:row>
      <xdr:rowOff>161925</xdr:rowOff>
    </xdr:from>
    <xdr:to>
      <xdr:col>10</xdr:col>
      <xdr:colOff>190500</xdr:colOff>
      <xdr:row>13</xdr:row>
      <xdr:rowOff>0</xdr:rowOff>
    </xdr:to>
    <xdr:sp>
      <xdr:nvSpPr>
        <xdr:cNvPr id="4" name="Oval 6"/>
        <xdr:cNvSpPr>
          <a:spLocks/>
        </xdr:cNvSpPr>
      </xdr:nvSpPr>
      <xdr:spPr>
        <a:xfrm>
          <a:off x="4210050" y="2095500"/>
          <a:ext cx="180975"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6</xdr:col>
      <xdr:colOff>180975</xdr:colOff>
      <xdr:row>14</xdr:row>
      <xdr:rowOff>0</xdr:rowOff>
    </xdr:to>
    <xdr:sp>
      <xdr:nvSpPr>
        <xdr:cNvPr id="5" name="Oval 7"/>
        <xdr:cNvSpPr>
          <a:spLocks/>
        </xdr:cNvSpPr>
      </xdr:nvSpPr>
      <xdr:spPr>
        <a:xfrm>
          <a:off x="2552700" y="229552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13</xdr:row>
      <xdr:rowOff>9525</xdr:rowOff>
    </xdr:from>
    <xdr:to>
      <xdr:col>10</xdr:col>
      <xdr:colOff>133350</xdr:colOff>
      <xdr:row>14</xdr:row>
      <xdr:rowOff>9525</xdr:rowOff>
    </xdr:to>
    <xdr:sp>
      <xdr:nvSpPr>
        <xdr:cNvPr id="6" name="Oval 8"/>
        <xdr:cNvSpPr>
          <a:spLocks/>
        </xdr:cNvSpPr>
      </xdr:nvSpPr>
      <xdr:spPr>
        <a:xfrm>
          <a:off x="4152900" y="230505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10</xdr:row>
      <xdr:rowOff>171450</xdr:rowOff>
    </xdr:from>
    <xdr:to>
      <xdr:col>12</xdr:col>
      <xdr:colOff>85725</xdr:colOff>
      <xdr:row>12</xdr:row>
      <xdr:rowOff>9525</xdr:rowOff>
    </xdr:to>
    <xdr:sp>
      <xdr:nvSpPr>
        <xdr:cNvPr id="7" name="Oval 10"/>
        <xdr:cNvSpPr>
          <a:spLocks/>
        </xdr:cNvSpPr>
      </xdr:nvSpPr>
      <xdr:spPr>
        <a:xfrm>
          <a:off x="4886325" y="1924050"/>
          <a:ext cx="19050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10</xdr:row>
      <xdr:rowOff>171450</xdr:rowOff>
    </xdr:from>
    <xdr:to>
      <xdr:col>6</xdr:col>
      <xdr:colOff>85725</xdr:colOff>
      <xdr:row>12</xdr:row>
      <xdr:rowOff>9525</xdr:rowOff>
    </xdr:to>
    <xdr:sp>
      <xdr:nvSpPr>
        <xdr:cNvPr id="8" name="Oval 11"/>
        <xdr:cNvSpPr>
          <a:spLocks/>
        </xdr:cNvSpPr>
      </xdr:nvSpPr>
      <xdr:spPr>
        <a:xfrm>
          <a:off x="2447925" y="1924050"/>
          <a:ext cx="19050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26</xdr:row>
      <xdr:rowOff>9525</xdr:rowOff>
    </xdr:from>
    <xdr:to>
      <xdr:col>7</xdr:col>
      <xdr:colOff>295275</xdr:colOff>
      <xdr:row>27</xdr:row>
      <xdr:rowOff>0</xdr:rowOff>
    </xdr:to>
    <xdr:sp>
      <xdr:nvSpPr>
        <xdr:cNvPr id="9" name="Oval 18"/>
        <xdr:cNvSpPr>
          <a:spLocks/>
        </xdr:cNvSpPr>
      </xdr:nvSpPr>
      <xdr:spPr>
        <a:xfrm>
          <a:off x="2647950" y="4657725"/>
          <a:ext cx="628650"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5</xdr:col>
      <xdr:colOff>85725</xdr:colOff>
      <xdr:row>23</xdr:row>
      <xdr:rowOff>171450</xdr:rowOff>
    </xdr:from>
    <xdr:to>
      <xdr:col>5</xdr:col>
      <xdr:colOff>276225</xdr:colOff>
      <xdr:row>25</xdr:row>
      <xdr:rowOff>9525</xdr:rowOff>
    </xdr:to>
    <xdr:sp>
      <xdr:nvSpPr>
        <xdr:cNvPr id="10" name="Oval 19"/>
        <xdr:cNvSpPr>
          <a:spLocks/>
        </xdr:cNvSpPr>
      </xdr:nvSpPr>
      <xdr:spPr>
        <a:xfrm>
          <a:off x="2228850" y="4276725"/>
          <a:ext cx="19050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104775</xdr:colOff>
      <xdr:row>24</xdr:row>
      <xdr:rowOff>0</xdr:rowOff>
    </xdr:from>
    <xdr:to>
      <xdr:col>8</xdr:col>
      <xdr:colOff>285750</xdr:colOff>
      <xdr:row>25</xdr:row>
      <xdr:rowOff>0</xdr:rowOff>
    </xdr:to>
    <xdr:sp>
      <xdr:nvSpPr>
        <xdr:cNvPr id="11" name="Oval 20"/>
        <xdr:cNvSpPr>
          <a:spLocks/>
        </xdr:cNvSpPr>
      </xdr:nvSpPr>
      <xdr:spPr>
        <a:xfrm>
          <a:off x="3467100" y="428625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13</xdr:row>
      <xdr:rowOff>0</xdr:rowOff>
    </xdr:from>
    <xdr:to>
      <xdr:col>14</xdr:col>
      <xdr:colOff>200025</xdr:colOff>
      <xdr:row>14</xdr:row>
      <xdr:rowOff>0</xdr:rowOff>
    </xdr:to>
    <xdr:sp>
      <xdr:nvSpPr>
        <xdr:cNvPr id="12" name="Oval 9"/>
        <xdr:cNvSpPr>
          <a:spLocks/>
        </xdr:cNvSpPr>
      </xdr:nvSpPr>
      <xdr:spPr>
        <a:xfrm>
          <a:off x="5819775" y="229552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9</xdr:row>
      <xdr:rowOff>171450</xdr:rowOff>
    </xdr:from>
    <xdr:to>
      <xdr:col>5</xdr:col>
      <xdr:colOff>361950</xdr:colOff>
      <xdr:row>11</xdr:row>
      <xdr:rowOff>0</xdr:rowOff>
    </xdr:to>
    <xdr:sp>
      <xdr:nvSpPr>
        <xdr:cNvPr id="13" name="Oval 27"/>
        <xdr:cNvSpPr>
          <a:spLocks/>
        </xdr:cNvSpPr>
      </xdr:nvSpPr>
      <xdr:spPr>
        <a:xfrm>
          <a:off x="2314575" y="1743075"/>
          <a:ext cx="1905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14</xdr:row>
      <xdr:rowOff>171450</xdr:rowOff>
    </xdr:from>
    <xdr:to>
      <xdr:col>8</xdr:col>
      <xdr:colOff>333375</xdr:colOff>
      <xdr:row>16</xdr:row>
      <xdr:rowOff>0</xdr:rowOff>
    </xdr:to>
    <xdr:sp>
      <xdr:nvSpPr>
        <xdr:cNvPr id="14" name="Oval 3"/>
        <xdr:cNvSpPr>
          <a:spLocks/>
        </xdr:cNvSpPr>
      </xdr:nvSpPr>
      <xdr:spPr>
        <a:xfrm>
          <a:off x="3505200" y="2647950"/>
          <a:ext cx="1905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13"/>
  <sheetViews>
    <sheetView zoomScalePageLayoutView="0" workbookViewId="0" topLeftCell="A1">
      <selection activeCell="H4" sqref="H4"/>
    </sheetView>
  </sheetViews>
  <sheetFormatPr defaultColWidth="9.00390625" defaultRowHeight="13.5"/>
  <cols>
    <col min="1" max="11" width="5.125" style="0" customWidth="1"/>
    <col min="12" max="12" width="5.00390625" style="0" customWidth="1"/>
    <col min="13" max="13" width="5.125" style="0" customWidth="1"/>
    <col min="14" max="15" width="5.00390625" style="0" customWidth="1"/>
    <col min="16" max="16" width="5.125" style="0" customWidth="1"/>
  </cols>
  <sheetData>
    <row r="1" spans="1:16" ht="13.5">
      <c r="A1" s="119"/>
      <c r="B1" s="119"/>
      <c r="C1" s="119"/>
      <c r="D1" s="119"/>
      <c r="E1" s="119"/>
      <c r="F1" s="119"/>
      <c r="G1" s="119"/>
      <c r="H1" s="119"/>
      <c r="I1" s="119"/>
      <c r="J1" s="119"/>
      <c r="K1" s="128"/>
      <c r="L1" s="127"/>
      <c r="M1" s="127"/>
      <c r="N1" s="119"/>
      <c r="O1" s="119"/>
      <c r="P1" s="119"/>
    </row>
    <row r="2" spans="1:16" ht="13.5">
      <c r="A2" s="119"/>
      <c r="B2" s="119"/>
      <c r="C2" s="119"/>
      <c r="D2" s="119"/>
      <c r="E2" s="119"/>
      <c r="F2" s="119"/>
      <c r="G2" s="119"/>
      <c r="H2" s="119"/>
      <c r="I2" s="119"/>
      <c r="J2" s="119"/>
      <c r="K2" s="119"/>
      <c r="L2" s="119"/>
      <c r="M2" s="119"/>
      <c r="N2" s="119"/>
      <c r="O2" s="119"/>
      <c r="P2" s="119"/>
    </row>
    <row r="3" spans="1:16" ht="13.5">
      <c r="A3" s="119"/>
      <c r="B3" s="119"/>
      <c r="C3" s="119"/>
      <c r="D3" s="119"/>
      <c r="E3" s="119"/>
      <c r="F3" s="119"/>
      <c r="G3" s="119"/>
      <c r="H3" s="119"/>
      <c r="I3" s="119"/>
      <c r="J3" s="119"/>
      <c r="K3" s="119"/>
      <c r="L3" s="119"/>
      <c r="M3" s="119"/>
      <c r="N3" s="119"/>
      <c r="O3" s="119"/>
      <c r="P3" s="119"/>
    </row>
    <row r="4" spans="1:16" ht="13.5">
      <c r="A4" s="119"/>
      <c r="B4" s="119"/>
      <c r="C4" s="119"/>
      <c r="D4" s="119"/>
      <c r="E4" s="119"/>
      <c r="F4" s="119"/>
      <c r="G4" s="119"/>
      <c r="H4" s="119"/>
      <c r="I4" s="119"/>
      <c r="J4" s="119"/>
      <c r="K4" s="119"/>
      <c r="L4" s="119"/>
      <c r="M4" s="119"/>
      <c r="N4" s="119"/>
      <c r="O4" s="119"/>
      <c r="P4" s="119"/>
    </row>
    <row r="5" spans="1:16" ht="13.5">
      <c r="A5" s="119"/>
      <c r="B5" s="119"/>
      <c r="C5" s="119"/>
      <c r="D5" s="119"/>
      <c r="E5" s="119"/>
      <c r="F5" s="119"/>
      <c r="G5" s="119"/>
      <c r="H5" s="119"/>
      <c r="I5" s="119"/>
      <c r="J5" s="119"/>
      <c r="K5" s="119"/>
      <c r="L5" s="119"/>
      <c r="M5" s="119"/>
      <c r="N5" s="119"/>
      <c r="O5" s="119"/>
      <c r="P5" s="119"/>
    </row>
    <row r="6" spans="1:16" ht="13.5">
      <c r="A6" s="119"/>
      <c r="B6" s="119"/>
      <c r="C6" s="119"/>
      <c r="D6" s="119"/>
      <c r="E6" s="119"/>
      <c r="F6" s="119"/>
      <c r="G6" s="119"/>
      <c r="H6" s="119"/>
      <c r="I6" s="119"/>
      <c r="J6" s="119"/>
      <c r="K6" s="119"/>
      <c r="L6" s="119"/>
      <c r="M6" s="119"/>
      <c r="N6" s="119"/>
      <c r="O6" s="119"/>
      <c r="P6" s="119"/>
    </row>
    <row r="7" spans="1:16" ht="13.5">
      <c r="A7" s="119"/>
      <c r="B7" s="119"/>
      <c r="C7" s="119"/>
      <c r="D7" s="119"/>
      <c r="E7" s="119"/>
      <c r="F7" s="119"/>
      <c r="G7" s="119"/>
      <c r="H7" s="119"/>
      <c r="I7" s="119"/>
      <c r="J7" s="119"/>
      <c r="K7" s="119"/>
      <c r="L7" s="119"/>
      <c r="M7" s="119"/>
      <c r="N7" s="119"/>
      <c r="O7" s="119"/>
      <c r="P7" s="119"/>
    </row>
    <row r="8" spans="1:16" ht="14.25">
      <c r="A8" s="119"/>
      <c r="B8" s="119"/>
      <c r="C8" s="119"/>
      <c r="D8" s="118"/>
      <c r="E8" s="118"/>
      <c r="F8" s="126" t="s">
        <v>171</v>
      </c>
      <c r="G8" s="125"/>
      <c r="H8" s="125"/>
      <c r="I8" s="612" t="s">
        <v>170</v>
      </c>
      <c r="J8" s="613"/>
      <c r="K8" s="613"/>
      <c r="L8" s="613"/>
      <c r="M8" s="119"/>
      <c r="N8" s="119"/>
      <c r="O8" s="119"/>
      <c r="P8" s="119"/>
    </row>
    <row r="9" spans="1:16" ht="13.5">
      <c r="A9" s="119"/>
      <c r="B9" s="119"/>
      <c r="C9" s="119"/>
      <c r="D9" s="119"/>
      <c r="E9" s="124"/>
      <c r="F9" s="119"/>
      <c r="G9" s="119"/>
      <c r="H9" s="119"/>
      <c r="I9" s="119"/>
      <c r="J9" s="119"/>
      <c r="K9" s="119"/>
      <c r="L9" s="119"/>
      <c r="M9" s="119"/>
      <c r="N9" s="119"/>
      <c r="O9" s="119"/>
      <c r="P9" s="119"/>
    </row>
    <row r="10" spans="1:16" ht="13.5">
      <c r="A10" s="119"/>
      <c r="B10" s="119"/>
      <c r="C10" s="118"/>
      <c r="D10" s="118"/>
      <c r="E10" s="118"/>
      <c r="F10" s="124"/>
      <c r="G10" s="124"/>
      <c r="H10" s="119" t="s">
        <v>169</v>
      </c>
      <c r="I10" s="119"/>
      <c r="J10" s="119"/>
      <c r="K10" s="119"/>
      <c r="L10" s="119"/>
      <c r="M10" s="119"/>
      <c r="N10" s="119"/>
      <c r="O10" s="119"/>
      <c r="P10" s="119"/>
    </row>
    <row r="11" spans="1:16" ht="13.5">
      <c r="A11" s="119"/>
      <c r="B11" s="119"/>
      <c r="C11" s="119"/>
      <c r="D11" s="119"/>
      <c r="E11" s="119"/>
      <c r="F11" s="119"/>
      <c r="G11" s="119"/>
      <c r="H11" s="119"/>
      <c r="I11" s="119"/>
      <c r="J11" s="119"/>
      <c r="K11" s="119"/>
      <c r="L11" s="119"/>
      <c r="M11" s="119"/>
      <c r="N11" s="119"/>
      <c r="O11" s="119"/>
      <c r="P11" s="119"/>
    </row>
    <row r="12" spans="1:16" ht="13.5">
      <c r="A12" s="119"/>
      <c r="B12" s="119"/>
      <c r="C12" s="119"/>
      <c r="D12" s="119"/>
      <c r="E12" s="119"/>
      <c r="F12" s="119"/>
      <c r="G12" s="119"/>
      <c r="H12" s="119"/>
      <c r="I12" s="119"/>
      <c r="J12" s="119"/>
      <c r="K12" s="119"/>
      <c r="L12" s="119"/>
      <c r="M12" s="119"/>
      <c r="N12" s="119"/>
      <c r="O12" s="119"/>
      <c r="P12" s="119"/>
    </row>
    <row r="13" spans="1:16" ht="13.5">
      <c r="A13" s="119"/>
      <c r="B13" s="119"/>
      <c r="C13" s="119"/>
      <c r="D13" s="119"/>
      <c r="E13" s="119"/>
      <c r="F13" s="119"/>
      <c r="G13" s="119"/>
      <c r="H13" s="119"/>
      <c r="I13" s="119"/>
      <c r="J13" s="119"/>
      <c r="K13" s="119"/>
      <c r="L13" s="119"/>
      <c r="M13" s="119"/>
      <c r="N13" s="119"/>
      <c r="O13" s="119"/>
      <c r="P13" s="119"/>
    </row>
    <row r="14" spans="1:16" ht="13.5">
      <c r="A14" s="119"/>
      <c r="B14" s="119"/>
      <c r="C14" s="119"/>
      <c r="D14" s="119"/>
      <c r="E14" s="119"/>
      <c r="F14" s="119"/>
      <c r="G14" s="119"/>
      <c r="H14" s="119"/>
      <c r="I14" s="119"/>
      <c r="J14" s="119"/>
      <c r="K14" s="119"/>
      <c r="L14" s="119"/>
      <c r="M14" s="119"/>
      <c r="N14" s="119"/>
      <c r="O14" s="119"/>
      <c r="P14" s="119"/>
    </row>
    <row r="15" spans="1:16" ht="13.5">
      <c r="A15" s="119"/>
      <c r="B15" s="119"/>
      <c r="C15" s="119"/>
      <c r="D15" s="119"/>
      <c r="E15" s="119"/>
      <c r="F15" s="119"/>
      <c r="G15" s="119"/>
      <c r="H15" s="119"/>
      <c r="I15" s="119"/>
      <c r="J15" s="119"/>
      <c r="K15" s="119"/>
      <c r="L15" s="119"/>
      <c r="M15" s="119"/>
      <c r="N15" s="119"/>
      <c r="O15" s="119"/>
      <c r="P15" s="119"/>
    </row>
    <row r="16" spans="1:16" ht="13.5">
      <c r="A16" s="119"/>
      <c r="B16" s="119"/>
      <c r="C16" s="119"/>
      <c r="D16" s="119"/>
      <c r="E16" s="119"/>
      <c r="F16" s="119"/>
      <c r="G16" s="119"/>
      <c r="H16" s="119"/>
      <c r="I16" s="119"/>
      <c r="J16" s="119"/>
      <c r="K16" s="119"/>
      <c r="L16" s="119"/>
      <c r="M16" s="119"/>
      <c r="N16" s="119"/>
      <c r="O16" s="119"/>
      <c r="P16" s="119"/>
    </row>
    <row r="17" spans="1:16" ht="13.5">
      <c r="A17" s="119"/>
      <c r="B17" s="119"/>
      <c r="C17" s="119"/>
      <c r="D17" s="119"/>
      <c r="E17" s="119"/>
      <c r="F17" s="119"/>
      <c r="G17" s="119"/>
      <c r="H17" s="119"/>
      <c r="I17" s="119"/>
      <c r="J17" s="119"/>
      <c r="K17" s="119"/>
      <c r="L17" s="119"/>
      <c r="M17" s="119"/>
      <c r="N17" s="119"/>
      <c r="O17" s="119"/>
      <c r="P17" s="119"/>
    </row>
    <row r="18" spans="1:16" ht="13.5">
      <c r="A18" s="119"/>
      <c r="B18" s="119"/>
      <c r="C18" s="119"/>
      <c r="D18" s="119"/>
      <c r="E18" s="119"/>
      <c r="F18" s="119"/>
      <c r="G18" s="119"/>
      <c r="H18" s="119"/>
      <c r="I18" s="119"/>
      <c r="J18" s="119"/>
      <c r="K18" s="119"/>
      <c r="L18" s="119"/>
      <c r="M18" s="119"/>
      <c r="N18" s="119"/>
      <c r="O18" s="119"/>
      <c r="P18" s="119"/>
    </row>
    <row r="19" spans="1:16" ht="30.75">
      <c r="A19" s="614" t="s">
        <v>715</v>
      </c>
      <c r="B19" s="614"/>
      <c r="C19" s="614"/>
      <c r="D19" s="614"/>
      <c r="E19" s="614"/>
      <c r="F19" s="614"/>
      <c r="G19" s="614"/>
      <c r="H19" s="614"/>
      <c r="I19" s="614"/>
      <c r="J19" s="614"/>
      <c r="K19" s="614"/>
      <c r="L19" s="614"/>
      <c r="M19" s="614"/>
      <c r="N19" s="614"/>
      <c r="O19" s="614"/>
      <c r="P19" s="614"/>
    </row>
    <row r="20" spans="1:16" ht="13.5">
      <c r="A20" s="119"/>
      <c r="B20" s="119"/>
      <c r="C20" s="119"/>
      <c r="D20" s="119"/>
      <c r="E20" s="119"/>
      <c r="F20" s="119"/>
      <c r="G20" s="620" t="s">
        <v>716</v>
      </c>
      <c r="H20" s="620"/>
      <c r="I20" s="620"/>
      <c r="J20" s="620"/>
      <c r="K20" s="119"/>
      <c r="L20" s="119"/>
      <c r="M20" s="119"/>
      <c r="N20" s="119"/>
      <c r="O20" s="119"/>
      <c r="P20" s="119"/>
    </row>
    <row r="21" spans="1:16" ht="13.5">
      <c r="A21" s="119"/>
      <c r="B21" s="119"/>
      <c r="C21" s="119"/>
      <c r="D21" s="119"/>
      <c r="E21" s="119"/>
      <c r="F21" s="119"/>
      <c r="G21" s="119"/>
      <c r="H21" s="119"/>
      <c r="I21" s="119"/>
      <c r="J21" s="119"/>
      <c r="K21" s="119"/>
      <c r="L21" s="119"/>
      <c r="M21" s="119"/>
      <c r="N21" s="119"/>
      <c r="O21" s="119"/>
      <c r="P21" s="119"/>
    </row>
    <row r="22" spans="1:16" ht="13.5">
      <c r="A22" s="119"/>
      <c r="B22" s="119"/>
      <c r="C22" s="119"/>
      <c r="D22" s="119"/>
      <c r="E22" s="119"/>
      <c r="F22" s="119"/>
      <c r="G22" s="119"/>
      <c r="H22" s="119"/>
      <c r="I22" s="119"/>
      <c r="J22" s="119"/>
      <c r="K22" s="119"/>
      <c r="L22" s="119"/>
      <c r="M22" s="119"/>
      <c r="N22" s="119"/>
      <c r="O22" s="119"/>
      <c r="P22" s="119"/>
    </row>
    <row r="23" spans="1:16" ht="13.5">
      <c r="A23" s="119"/>
      <c r="B23" s="119"/>
      <c r="C23" s="118"/>
      <c r="D23" s="119"/>
      <c r="E23" s="118"/>
      <c r="F23" s="119"/>
      <c r="G23" s="119"/>
      <c r="H23" s="119"/>
      <c r="I23" s="119"/>
      <c r="J23" s="119"/>
      <c r="K23" s="119"/>
      <c r="L23" s="119"/>
      <c r="M23" s="119"/>
      <c r="N23" s="119"/>
      <c r="O23" s="119"/>
      <c r="P23" s="119"/>
    </row>
    <row r="24" spans="1:16" ht="13.5">
      <c r="A24" s="119"/>
      <c r="B24" s="119"/>
      <c r="C24" s="119"/>
      <c r="D24" s="119"/>
      <c r="E24" s="119"/>
      <c r="F24" s="119"/>
      <c r="G24" s="119"/>
      <c r="H24" s="119"/>
      <c r="I24" s="119"/>
      <c r="J24" s="119"/>
      <c r="K24" s="119"/>
      <c r="L24" s="119"/>
      <c r="M24" s="119"/>
      <c r="N24" s="119"/>
      <c r="O24" s="119"/>
      <c r="P24" s="119"/>
    </row>
    <row r="25" spans="1:16" ht="13.5">
      <c r="A25" s="119"/>
      <c r="B25" s="119"/>
      <c r="C25" s="119"/>
      <c r="D25" s="119"/>
      <c r="E25" s="119"/>
      <c r="F25" s="119"/>
      <c r="G25" s="119"/>
      <c r="H25" s="119"/>
      <c r="I25" s="119"/>
      <c r="J25" s="119"/>
      <c r="K25" s="119"/>
      <c r="L25" s="119"/>
      <c r="M25" s="119"/>
      <c r="N25" s="119"/>
      <c r="O25" s="119"/>
      <c r="P25" s="119"/>
    </row>
    <row r="26" spans="1:16" ht="13.5">
      <c r="A26" s="119"/>
      <c r="B26" s="119"/>
      <c r="C26" s="119"/>
      <c r="D26" s="118"/>
      <c r="E26" s="615" t="s">
        <v>168</v>
      </c>
      <c r="F26" s="615"/>
      <c r="G26" s="122">
        <v>25</v>
      </c>
      <c r="H26" s="123" t="s">
        <v>6</v>
      </c>
      <c r="I26" s="122">
        <v>3</v>
      </c>
      <c r="J26" s="120" t="s">
        <v>7</v>
      </c>
      <c r="K26" s="121">
        <v>1</v>
      </c>
      <c r="L26" s="120" t="s">
        <v>8</v>
      </c>
      <c r="M26" s="119"/>
      <c r="N26" s="119"/>
      <c r="O26" s="119"/>
      <c r="P26" s="119"/>
    </row>
    <row r="27" spans="1:16" ht="13.5">
      <c r="A27" s="119"/>
      <c r="B27" s="119"/>
      <c r="C27" s="119"/>
      <c r="D27" s="119"/>
      <c r="E27" s="119"/>
      <c r="F27" s="119"/>
      <c r="G27" s="119"/>
      <c r="H27" s="119"/>
      <c r="I27" s="119"/>
      <c r="J27" s="119"/>
      <c r="K27" s="119"/>
      <c r="L27" s="119"/>
      <c r="M27" s="119"/>
      <c r="N27" s="119"/>
      <c r="O27" s="119"/>
      <c r="P27" s="119"/>
    </row>
    <row r="28" spans="1:16" ht="13.5">
      <c r="A28" s="119"/>
      <c r="B28" s="119"/>
      <c r="C28" s="119"/>
      <c r="D28" s="118"/>
      <c r="E28" s="118"/>
      <c r="F28" s="119"/>
      <c r="G28" s="119"/>
      <c r="H28" s="119"/>
      <c r="I28" s="119"/>
      <c r="J28" s="119"/>
      <c r="K28" s="119"/>
      <c r="L28" s="119"/>
      <c r="M28" s="119"/>
      <c r="N28" s="119"/>
      <c r="O28" s="119"/>
      <c r="P28" s="119"/>
    </row>
    <row r="29" spans="1:16" ht="13.5">
      <c r="A29" s="119"/>
      <c r="B29" s="119"/>
      <c r="C29" s="119"/>
      <c r="D29" s="119"/>
      <c r="E29" s="553" t="s">
        <v>796</v>
      </c>
      <c r="F29" s="119"/>
      <c r="G29" s="119"/>
      <c r="H29" s="119"/>
      <c r="I29" s="119"/>
      <c r="J29" s="119"/>
      <c r="K29" s="119"/>
      <c r="L29" s="119"/>
      <c r="M29" s="119"/>
      <c r="N29" s="119"/>
      <c r="O29" s="119"/>
      <c r="P29" s="119"/>
    </row>
    <row r="30" spans="1:16" ht="13.5">
      <c r="A30" s="119"/>
      <c r="B30" s="119"/>
      <c r="C30" s="119"/>
      <c r="D30" s="119"/>
      <c r="E30" s="552" t="s">
        <v>797</v>
      </c>
      <c r="F30" s="119"/>
      <c r="G30" s="119"/>
      <c r="H30" s="119"/>
      <c r="I30" s="119"/>
      <c r="J30" s="119"/>
      <c r="K30" s="119"/>
      <c r="L30" s="119"/>
      <c r="M30" s="119"/>
      <c r="N30" s="119"/>
      <c r="O30" s="119"/>
      <c r="P30" s="119"/>
    </row>
    <row r="31" spans="1:16" ht="13.5">
      <c r="A31" s="119"/>
      <c r="B31" s="119"/>
      <c r="C31" s="119"/>
      <c r="D31" s="119"/>
      <c r="E31" s="119"/>
      <c r="F31" s="119"/>
      <c r="G31" s="119"/>
      <c r="H31" s="119"/>
      <c r="I31" s="119"/>
      <c r="J31" s="119"/>
      <c r="K31" s="119"/>
      <c r="L31" s="119"/>
      <c r="M31" s="119"/>
      <c r="N31" s="119"/>
      <c r="O31" s="119"/>
      <c r="P31" s="119"/>
    </row>
    <row r="32" spans="1:16" ht="13.5">
      <c r="A32" s="119"/>
      <c r="B32" s="119"/>
      <c r="C32" s="119"/>
      <c r="D32" s="119"/>
      <c r="E32" s="119"/>
      <c r="F32" s="119"/>
      <c r="G32" s="119"/>
      <c r="H32" s="119"/>
      <c r="I32" s="119"/>
      <c r="J32" s="119"/>
      <c r="K32" s="119"/>
      <c r="L32" s="119"/>
      <c r="M32" s="119"/>
      <c r="N32" s="119"/>
      <c r="O32" s="119"/>
      <c r="P32" s="119"/>
    </row>
    <row r="33" spans="1:16" ht="14.25">
      <c r="A33" s="119"/>
      <c r="B33" s="119"/>
      <c r="C33" s="119"/>
      <c r="D33" s="119"/>
      <c r="E33" s="119"/>
      <c r="F33" s="616"/>
      <c r="G33" s="616"/>
      <c r="H33" s="616"/>
      <c r="I33" s="616"/>
      <c r="J33" s="616"/>
      <c r="K33" s="616"/>
      <c r="L33" s="119"/>
      <c r="M33" s="119"/>
      <c r="N33" s="119"/>
      <c r="O33" s="119"/>
      <c r="P33" s="119"/>
    </row>
    <row r="34" spans="1:16" ht="13.5">
      <c r="A34" s="119"/>
      <c r="B34" s="119"/>
      <c r="C34" s="119"/>
      <c r="D34" s="119"/>
      <c r="E34" s="119"/>
      <c r="F34" s="119"/>
      <c r="G34" s="119"/>
      <c r="H34" s="119"/>
      <c r="I34" s="119"/>
      <c r="J34" s="119"/>
      <c r="K34" s="119"/>
      <c r="L34" s="119"/>
      <c r="M34" s="119"/>
      <c r="N34" s="119"/>
      <c r="O34" s="119"/>
      <c r="P34" s="119"/>
    </row>
    <row r="35" spans="1:16" ht="13.5">
      <c r="A35" s="119"/>
      <c r="B35" s="119"/>
      <c r="C35" s="119"/>
      <c r="D35" s="119"/>
      <c r="E35" s="119"/>
      <c r="F35" s="119"/>
      <c r="G35" s="119"/>
      <c r="H35" s="119"/>
      <c r="I35" s="119"/>
      <c r="J35" s="119"/>
      <c r="K35" s="119"/>
      <c r="L35" s="119"/>
      <c r="M35" s="119"/>
      <c r="N35" s="119"/>
      <c r="O35" s="119"/>
      <c r="P35" s="119"/>
    </row>
    <row r="36" spans="1:16" ht="13.5">
      <c r="A36" s="119"/>
      <c r="B36" s="119"/>
      <c r="C36" s="119"/>
      <c r="D36" s="119"/>
      <c r="E36" s="119"/>
      <c r="F36" s="119"/>
      <c r="G36" s="119"/>
      <c r="H36" s="119"/>
      <c r="I36" s="119"/>
      <c r="J36" s="119"/>
      <c r="K36" s="119"/>
      <c r="L36" s="119"/>
      <c r="M36" s="119"/>
      <c r="N36" s="119"/>
      <c r="O36" s="119"/>
      <c r="P36" s="119"/>
    </row>
    <row r="37" spans="1:16" ht="13.5">
      <c r="A37" s="119"/>
      <c r="B37" s="119"/>
      <c r="C37" s="119"/>
      <c r="D37" s="119"/>
      <c r="E37" s="119"/>
      <c r="F37" s="119"/>
      <c r="G37" s="119"/>
      <c r="H37" s="119"/>
      <c r="I37" s="119"/>
      <c r="J37" s="119"/>
      <c r="K37" s="119"/>
      <c r="L37" s="119"/>
      <c r="M37" s="119"/>
      <c r="N37" s="119"/>
      <c r="O37" s="119"/>
      <c r="P37" s="119"/>
    </row>
    <row r="38" spans="1:16" ht="13.5">
      <c r="A38" s="119"/>
      <c r="B38" s="119"/>
      <c r="C38" s="119"/>
      <c r="D38" s="119"/>
      <c r="E38" s="119"/>
      <c r="F38" s="119"/>
      <c r="G38" s="119"/>
      <c r="H38" s="119"/>
      <c r="I38" s="119"/>
      <c r="J38" s="119"/>
      <c r="K38" s="119"/>
      <c r="L38" s="119"/>
      <c r="M38" s="119"/>
      <c r="N38" s="119"/>
      <c r="O38" s="119"/>
      <c r="P38" s="119"/>
    </row>
    <row r="39" spans="1:16" ht="13.5">
      <c r="A39" s="119"/>
      <c r="B39" s="119"/>
      <c r="C39" s="119"/>
      <c r="D39" s="119"/>
      <c r="E39" s="119"/>
      <c r="F39" s="119"/>
      <c r="G39" s="119"/>
      <c r="H39" s="119"/>
      <c r="I39" s="119"/>
      <c r="J39" s="119"/>
      <c r="K39" s="119"/>
      <c r="L39" s="119"/>
      <c r="M39" s="119"/>
      <c r="N39" s="119"/>
      <c r="O39" s="119"/>
      <c r="P39" s="119"/>
    </row>
    <row r="40" spans="1:16" ht="13.5">
      <c r="A40" s="119"/>
      <c r="B40" s="119"/>
      <c r="C40" s="119"/>
      <c r="D40" s="119"/>
      <c r="E40" s="119"/>
      <c r="F40" s="119"/>
      <c r="G40" s="119"/>
      <c r="H40" s="119"/>
      <c r="I40" s="119"/>
      <c r="J40" s="119"/>
      <c r="K40" s="119"/>
      <c r="L40" s="119"/>
      <c r="M40" s="119"/>
      <c r="N40" s="119"/>
      <c r="O40" s="119"/>
      <c r="P40" s="119"/>
    </row>
    <row r="41" spans="1:16" ht="13.5">
      <c r="A41" s="119"/>
      <c r="B41" s="119"/>
      <c r="C41" s="119"/>
      <c r="D41" s="119"/>
      <c r="E41" s="119"/>
      <c r="F41" s="119"/>
      <c r="G41" s="119"/>
      <c r="H41" s="119"/>
      <c r="I41" s="119"/>
      <c r="J41" s="119"/>
      <c r="K41" s="119"/>
      <c r="L41" s="119"/>
      <c r="M41" s="119"/>
      <c r="N41" s="119"/>
      <c r="O41" s="119"/>
      <c r="P41" s="119"/>
    </row>
    <row r="42" spans="1:16" ht="13.5">
      <c r="A42" s="119"/>
      <c r="B42" s="119"/>
      <c r="C42" s="119"/>
      <c r="D42" s="119"/>
      <c r="E42" s="119"/>
      <c r="F42" s="119"/>
      <c r="G42" s="119"/>
      <c r="H42" s="119"/>
      <c r="I42" s="119"/>
      <c r="J42" s="119"/>
      <c r="K42" s="119"/>
      <c r="L42" s="119"/>
      <c r="M42" s="119"/>
      <c r="N42" s="119"/>
      <c r="O42" s="119"/>
      <c r="P42" s="119"/>
    </row>
    <row r="43" spans="1:16" ht="13.5">
      <c r="A43" s="119"/>
      <c r="B43" s="119"/>
      <c r="C43" s="119"/>
      <c r="D43" s="119"/>
      <c r="E43" s="119"/>
      <c r="F43" s="119"/>
      <c r="G43" s="119"/>
      <c r="H43" s="119"/>
      <c r="I43" s="119"/>
      <c r="J43" s="119"/>
      <c r="K43" s="119"/>
      <c r="L43" s="119"/>
      <c r="M43" s="119"/>
      <c r="N43" s="119"/>
      <c r="O43" s="119"/>
      <c r="P43" s="119"/>
    </row>
    <row r="44" spans="1:16" ht="17.25">
      <c r="A44" s="119"/>
      <c r="B44" s="119"/>
      <c r="C44" s="119"/>
      <c r="D44" s="119"/>
      <c r="E44" s="617" t="s">
        <v>704</v>
      </c>
      <c r="F44" s="618"/>
      <c r="G44" s="618"/>
      <c r="H44" s="618"/>
      <c r="I44" s="618"/>
      <c r="J44" s="618"/>
      <c r="K44" s="618"/>
      <c r="L44" s="619"/>
      <c r="M44" s="119"/>
      <c r="N44" s="119"/>
      <c r="O44" s="119"/>
      <c r="P44" s="119"/>
    </row>
    <row r="45" spans="1:16" ht="14.25">
      <c r="A45" s="119"/>
      <c r="B45" s="119"/>
      <c r="C45" s="119"/>
      <c r="D45" s="118"/>
      <c r="E45" s="603" t="s">
        <v>705</v>
      </c>
      <c r="F45" s="604"/>
      <c r="G45" s="604"/>
      <c r="H45" s="604"/>
      <c r="I45" s="604"/>
      <c r="J45" s="604"/>
      <c r="K45" s="604"/>
      <c r="L45" s="605"/>
      <c r="M45" s="119"/>
      <c r="N45" s="119"/>
      <c r="O45" s="119"/>
      <c r="P45" s="119"/>
    </row>
    <row r="46" spans="1:16" ht="13.5" customHeight="1">
      <c r="A46" s="119"/>
      <c r="B46" s="119"/>
      <c r="C46" s="119"/>
      <c r="D46" s="118"/>
      <c r="E46" s="606" t="s">
        <v>707</v>
      </c>
      <c r="F46" s="607"/>
      <c r="G46" s="607"/>
      <c r="H46" s="607"/>
      <c r="I46" s="607"/>
      <c r="J46" s="607"/>
      <c r="K46" s="607"/>
      <c r="L46" s="608"/>
      <c r="M46" s="119"/>
      <c r="N46" s="119"/>
      <c r="O46" s="119"/>
      <c r="P46" s="119"/>
    </row>
    <row r="47" spans="1:16" ht="13.5">
      <c r="A47" s="119"/>
      <c r="B47" s="119"/>
      <c r="C47" s="119"/>
      <c r="D47" s="119"/>
      <c r="E47" s="609" t="s">
        <v>706</v>
      </c>
      <c r="F47" s="610"/>
      <c r="G47" s="610"/>
      <c r="H47" s="610"/>
      <c r="I47" s="610"/>
      <c r="J47" s="610"/>
      <c r="K47" s="610"/>
      <c r="L47" s="611"/>
      <c r="M47" s="119"/>
      <c r="N47" s="119"/>
      <c r="O47" s="119"/>
      <c r="P47" s="119"/>
    </row>
    <row r="48" spans="1:16" ht="13.5">
      <c r="A48" s="119"/>
      <c r="B48" s="119"/>
      <c r="C48" s="119"/>
      <c r="D48" s="119"/>
      <c r="E48" s="119"/>
      <c r="F48" s="119"/>
      <c r="G48" s="119"/>
      <c r="H48" s="119"/>
      <c r="I48" s="119"/>
      <c r="J48" s="119"/>
      <c r="K48" s="119"/>
      <c r="L48" s="119"/>
      <c r="M48" s="119"/>
      <c r="N48" s="119"/>
      <c r="O48" s="119"/>
      <c r="P48" s="119"/>
    </row>
    <row r="49" spans="1:16" ht="13.5">
      <c r="A49" s="119"/>
      <c r="B49" s="119"/>
      <c r="C49" s="119"/>
      <c r="D49" s="119"/>
      <c r="E49" s="119"/>
      <c r="F49" s="119"/>
      <c r="G49" s="119"/>
      <c r="H49" s="119"/>
      <c r="I49" s="119"/>
      <c r="J49" s="119"/>
      <c r="K49" s="119"/>
      <c r="L49" s="119"/>
      <c r="M49" s="119"/>
      <c r="N49" s="119"/>
      <c r="O49" s="119"/>
      <c r="P49" s="119"/>
    </row>
    <row r="61" spans="5:9" ht="13.5">
      <c r="E61" s="493"/>
      <c r="I61" s="493" t="s">
        <v>714</v>
      </c>
    </row>
    <row r="63" spans="3:9" ht="14.25">
      <c r="C63" s="488" t="s">
        <v>672</v>
      </c>
      <c r="I63" s="493" t="s">
        <v>708</v>
      </c>
    </row>
    <row r="65" spans="3:15" ht="13.5">
      <c r="C65" t="s">
        <v>685</v>
      </c>
      <c r="M65" s="410"/>
      <c r="O65" s="410" t="s">
        <v>675</v>
      </c>
    </row>
    <row r="67" spans="3:15" ht="13.5">
      <c r="C67" t="s">
        <v>673</v>
      </c>
      <c r="O67" s="410" t="s">
        <v>675</v>
      </c>
    </row>
    <row r="69" spans="3:15" ht="13.5">
      <c r="C69" t="s">
        <v>674</v>
      </c>
      <c r="O69" s="410" t="s">
        <v>676</v>
      </c>
    </row>
    <row r="71" spans="3:15" ht="13.5">
      <c r="C71" t="s">
        <v>686</v>
      </c>
      <c r="M71" s="410"/>
      <c r="O71" s="410" t="s">
        <v>677</v>
      </c>
    </row>
    <row r="72" spans="13:15" ht="13.5">
      <c r="M72" s="410"/>
      <c r="O72" s="410"/>
    </row>
    <row r="73" spans="3:15" ht="13.5">
      <c r="C73" t="s">
        <v>688</v>
      </c>
      <c r="M73" s="410"/>
      <c r="O73" s="410" t="s">
        <v>678</v>
      </c>
    </row>
    <row r="75" spans="3:15" ht="13.5">
      <c r="C75" t="s">
        <v>687</v>
      </c>
      <c r="M75" s="410"/>
      <c r="O75" s="410" t="s">
        <v>679</v>
      </c>
    </row>
    <row r="76" spans="13:15" ht="13.5">
      <c r="M76" s="410"/>
      <c r="O76" s="410"/>
    </row>
    <row r="77" spans="3:15" ht="13.5">
      <c r="C77" t="s">
        <v>696</v>
      </c>
      <c r="O77" s="410" t="s">
        <v>680</v>
      </c>
    </row>
    <row r="79" spans="3:15" ht="13.5">
      <c r="C79" t="s">
        <v>689</v>
      </c>
      <c r="O79" s="410" t="s">
        <v>697</v>
      </c>
    </row>
    <row r="81" spans="3:15" ht="13.5">
      <c r="C81" t="s">
        <v>690</v>
      </c>
      <c r="O81" s="410" t="s">
        <v>698</v>
      </c>
    </row>
    <row r="83" spans="3:15" ht="13.5">
      <c r="C83" t="s">
        <v>691</v>
      </c>
      <c r="O83" s="410" t="s">
        <v>699</v>
      </c>
    </row>
    <row r="85" spans="3:15" ht="13.5">
      <c r="C85" t="s">
        <v>692</v>
      </c>
      <c r="O85" s="410" t="s">
        <v>700</v>
      </c>
    </row>
    <row r="87" spans="3:15" ht="13.5">
      <c r="C87" t="s">
        <v>693</v>
      </c>
      <c r="O87" s="410" t="s">
        <v>701</v>
      </c>
    </row>
    <row r="89" spans="3:15" ht="13.5">
      <c r="C89" t="s">
        <v>694</v>
      </c>
      <c r="O89" s="410" t="s">
        <v>702</v>
      </c>
    </row>
    <row r="91" spans="3:15" ht="13.5">
      <c r="C91" t="s">
        <v>695</v>
      </c>
      <c r="O91" s="410" t="s">
        <v>703</v>
      </c>
    </row>
    <row r="93" spans="3:15" ht="13.5">
      <c r="C93" t="s">
        <v>709</v>
      </c>
      <c r="O93" s="410" t="s">
        <v>710</v>
      </c>
    </row>
    <row r="95" spans="3:15" ht="13.5">
      <c r="C95" t="s">
        <v>711</v>
      </c>
      <c r="O95" s="410" t="s">
        <v>710</v>
      </c>
    </row>
    <row r="101" ht="13.5">
      <c r="O101" s="410"/>
    </row>
    <row r="103" spans="3:15" ht="13.5">
      <c r="C103" t="s">
        <v>681</v>
      </c>
      <c r="O103" s="410" t="s">
        <v>680</v>
      </c>
    </row>
    <row r="105" spans="3:15" ht="13.5">
      <c r="C105" t="s">
        <v>682</v>
      </c>
      <c r="O105" s="410" t="s">
        <v>680</v>
      </c>
    </row>
    <row r="107" spans="3:15" ht="13.5">
      <c r="C107" t="s">
        <v>683</v>
      </c>
      <c r="O107" s="410" t="s">
        <v>680</v>
      </c>
    </row>
    <row r="109" spans="3:15" ht="13.5">
      <c r="C109" t="s">
        <v>684</v>
      </c>
      <c r="O109" s="410" t="s">
        <v>680</v>
      </c>
    </row>
    <row r="111" ht="13.5">
      <c r="O111" s="410"/>
    </row>
    <row r="113" ht="13.5">
      <c r="O113" s="410"/>
    </row>
  </sheetData>
  <sheetProtection/>
  <mergeCells count="9">
    <mergeCell ref="E45:L45"/>
    <mergeCell ref="E46:L46"/>
    <mergeCell ref="E47:L47"/>
    <mergeCell ref="I8:L8"/>
    <mergeCell ref="A19:P19"/>
    <mergeCell ref="E26:F26"/>
    <mergeCell ref="F33:K33"/>
    <mergeCell ref="E44:L44"/>
    <mergeCell ref="G20:J20"/>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N71"/>
  <sheetViews>
    <sheetView zoomScalePageLayoutView="0" workbookViewId="0" topLeftCell="A1">
      <selection activeCell="C2" sqref="C2"/>
    </sheetView>
  </sheetViews>
  <sheetFormatPr defaultColWidth="9.00390625" defaultRowHeight="13.5"/>
  <sheetData>
    <row r="2" ht="14.25" thickBot="1"/>
    <row r="3" spans="2:14" ht="19.5" thickBot="1">
      <c r="B3" s="879" t="s">
        <v>422</v>
      </c>
      <c r="C3" s="1022"/>
      <c r="D3" s="1022"/>
      <c r="E3" s="1022"/>
      <c r="F3" s="1022"/>
      <c r="G3" s="1022"/>
      <c r="H3" s="1022"/>
      <c r="I3" s="1022"/>
      <c r="J3" s="1022"/>
      <c r="K3" s="1108"/>
      <c r="L3" s="1108"/>
      <c r="M3" s="1108"/>
      <c r="N3" s="1109"/>
    </row>
    <row r="4" ht="14.25" thickBot="1"/>
    <row r="5" spans="2:14" ht="14.25" thickBot="1">
      <c r="B5" s="916" t="s">
        <v>425</v>
      </c>
      <c r="C5" s="1022"/>
      <c r="D5" s="1022"/>
      <c r="E5" s="1022"/>
      <c r="F5" s="1022"/>
      <c r="G5" s="1022"/>
      <c r="H5" s="1022"/>
      <c r="I5" s="1022"/>
      <c r="J5" s="1022"/>
      <c r="K5" s="1022"/>
      <c r="L5" s="1022"/>
      <c r="M5" s="1022"/>
      <c r="N5" s="1023"/>
    </row>
    <row r="6" spans="2:14" ht="13.5">
      <c r="B6" s="298" t="s">
        <v>424</v>
      </c>
      <c r="C6" s="271" t="s">
        <v>423</v>
      </c>
      <c r="D6" s="271" t="s">
        <v>418</v>
      </c>
      <c r="E6" s="271" t="s">
        <v>417</v>
      </c>
      <c r="F6" s="271" t="s">
        <v>416</v>
      </c>
      <c r="G6" s="271" t="s">
        <v>415</v>
      </c>
      <c r="H6" s="271" t="s">
        <v>414</v>
      </c>
      <c r="I6" s="271" t="s">
        <v>413</v>
      </c>
      <c r="J6" s="271" t="s">
        <v>412</v>
      </c>
      <c r="K6" s="271" t="s">
        <v>411</v>
      </c>
      <c r="L6" s="271" t="s">
        <v>410</v>
      </c>
      <c r="M6" s="271" t="s">
        <v>409</v>
      </c>
      <c r="N6" s="297" t="s">
        <v>408</v>
      </c>
    </row>
    <row r="7" spans="2:14" ht="14.25" thickBot="1">
      <c r="B7" s="296" t="s">
        <v>407</v>
      </c>
      <c r="C7" s="268" t="s">
        <v>407</v>
      </c>
      <c r="D7" s="295"/>
      <c r="E7" s="268" t="s">
        <v>382</v>
      </c>
      <c r="F7" s="268" t="s">
        <v>381</v>
      </c>
      <c r="G7" s="268" t="s">
        <v>407</v>
      </c>
      <c r="H7" s="295"/>
      <c r="I7" s="295"/>
      <c r="J7" s="268" t="s">
        <v>407</v>
      </c>
      <c r="K7" s="295"/>
      <c r="L7" s="295"/>
      <c r="M7" s="268" t="s">
        <v>406</v>
      </c>
      <c r="N7" s="267" t="s">
        <v>405</v>
      </c>
    </row>
    <row r="8" spans="2:14" ht="13.5">
      <c r="B8" s="294">
        <v>9.1</v>
      </c>
      <c r="C8" s="292">
        <v>0</v>
      </c>
      <c r="D8" s="299" t="s">
        <v>380</v>
      </c>
      <c r="E8" s="291">
        <v>9.6</v>
      </c>
      <c r="F8" s="293">
        <v>1844</v>
      </c>
      <c r="G8" s="292">
        <v>1.82</v>
      </c>
      <c r="H8" s="293"/>
      <c r="I8" s="291">
        <v>1</v>
      </c>
      <c r="J8" s="292">
        <v>1.82</v>
      </c>
      <c r="K8" s="291">
        <v>0.3</v>
      </c>
      <c r="L8" s="291">
        <v>1</v>
      </c>
      <c r="M8" s="291">
        <v>5.24</v>
      </c>
      <c r="N8" s="290">
        <v>1006</v>
      </c>
    </row>
    <row r="9" spans="2:14" ht="13.5">
      <c r="B9" s="287">
        <v>9.1</v>
      </c>
      <c r="C9" s="285">
        <v>1.82</v>
      </c>
      <c r="D9" s="286" t="s">
        <v>372</v>
      </c>
      <c r="E9" s="277">
        <v>4.4</v>
      </c>
      <c r="F9" s="278">
        <v>1220</v>
      </c>
      <c r="G9" s="285">
        <v>1.82</v>
      </c>
      <c r="H9" s="278"/>
      <c r="I9" s="277">
        <v>1</v>
      </c>
      <c r="J9" s="285">
        <v>1.82</v>
      </c>
      <c r="K9" s="277">
        <v>0.53</v>
      </c>
      <c r="L9" s="277">
        <v>1</v>
      </c>
      <c r="M9" s="277">
        <v>4.24</v>
      </c>
      <c r="N9" s="284">
        <v>1176</v>
      </c>
    </row>
    <row r="10" spans="2:14" ht="13.5">
      <c r="B10" s="287">
        <v>9.1</v>
      </c>
      <c r="C10" s="285">
        <v>5.46</v>
      </c>
      <c r="D10" s="286" t="s">
        <v>372</v>
      </c>
      <c r="E10" s="277">
        <v>4.4</v>
      </c>
      <c r="F10" s="278">
        <v>1220</v>
      </c>
      <c r="G10" s="285">
        <v>1.82</v>
      </c>
      <c r="H10" s="278"/>
      <c r="I10" s="277">
        <v>1</v>
      </c>
      <c r="J10" s="285">
        <v>1.82</v>
      </c>
      <c r="K10" s="277">
        <v>0.53</v>
      </c>
      <c r="L10" s="277">
        <v>1</v>
      </c>
      <c r="M10" s="277">
        <v>4.24</v>
      </c>
      <c r="N10" s="284">
        <v>1176</v>
      </c>
    </row>
    <row r="11" spans="2:14" ht="13.5">
      <c r="B11" s="287">
        <v>9.1</v>
      </c>
      <c r="C11" s="285">
        <v>7.28</v>
      </c>
      <c r="D11" s="286" t="s">
        <v>372</v>
      </c>
      <c r="E11" s="277">
        <v>4.4</v>
      </c>
      <c r="F11" s="278">
        <v>1220</v>
      </c>
      <c r="G11" s="285">
        <v>1.82</v>
      </c>
      <c r="H11" s="278"/>
      <c r="I11" s="277">
        <v>1</v>
      </c>
      <c r="J11" s="285">
        <v>1.82</v>
      </c>
      <c r="K11" s="277">
        <v>0.53</v>
      </c>
      <c r="L11" s="277">
        <v>1</v>
      </c>
      <c r="M11" s="277">
        <v>4.24</v>
      </c>
      <c r="N11" s="284">
        <v>1176</v>
      </c>
    </row>
    <row r="12" spans="2:14" ht="13.5">
      <c r="B12" s="287">
        <v>9.1</v>
      </c>
      <c r="C12" s="285">
        <v>9.1</v>
      </c>
      <c r="D12" s="286" t="s">
        <v>372</v>
      </c>
      <c r="E12" s="277">
        <v>4.4</v>
      </c>
      <c r="F12" s="278">
        <v>1220</v>
      </c>
      <c r="G12" s="285">
        <v>1.365</v>
      </c>
      <c r="H12" s="278"/>
      <c r="I12" s="277">
        <v>1</v>
      </c>
      <c r="J12" s="285">
        <v>1.365</v>
      </c>
      <c r="K12" s="277">
        <v>0.53</v>
      </c>
      <c r="L12" s="277">
        <v>1</v>
      </c>
      <c r="M12" s="277">
        <v>3.18</v>
      </c>
      <c r="N12" s="284">
        <v>882</v>
      </c>
    </row>
    <row r="13" spans="2:14" ht="13.5">
      <c r="B13" s="287">
        <v>9.1</v>
      </c>
      <c r="C13" s="285">
        <v>10.465</v>
      </c>
      <c r="D13" s="286" t="s">
        <v>372</v>
      </c>
      <c r="E13" s="277">
        <v>4.4</v>
      </c>
      <c r="F13" s="278">
        <v>1220</v>
      </c>
      <c r="G13" s="285">
        <v>2.73</v>
      </c>
      <c r="H13" s="278"/>
      <c r="I13" s="277">
        <v>1</v>
      </c>
      <c r="J13" s="285">
        <v>2.73</v>
      </c>
      <c r="K13" s="277">
        <v>0.53</v>
      </c>
      <c r="L13" s="277">
        <v>1</v>
      </c>
      <c r="M13" s="277">
        <v>6.36</v>
      </c>
      <c r="N13" s="284">
        <v>1765</v>
      </c>
    </row>
    <row r="14" spans="2:14" ht="13.5">
      <c r="B14" s="287">
        <v>9.1</v>
      </c>
      <c r="C14" s="285">
        <v>13.195</v>
      </c>
      <c r="D14" s="286" t="s">
        <v>372</v>
      </c>
      <c r="E14" s="277">
        <v>4.4</v>
      </c>
      <c r="F14" s="278">
        <v>1220</v>
      </c>
      <c r="G14" s="285">
        <v>1.365</v>
      </c>
      <c r="H14" s="278"/>
      <c r="I14" s="277">
        <v>1</v>
      </c>
      <c r="J14" s="285">
        <v>1.365</v>
      </c>
      <c r="K14" s="277">
        <v>0.53</v>
      </c>
      <c r="L14" s="277">
        <v>1</v>
      </c>
      <c r="M14" s="277">
        <v>3.18</v>
      </c>
      <c r="N14" s="284">
        <v>882</v>
      </c>
    </row>
    <row r="15" spans="2:14" ht="13.5">
      <c r="B15" s="287">
        <v>9.1</v>
      </c>
      <c r="C15" s="285">
        <v>14.56</v>
      </c>
      <c r="D15" s="286" t="s">
        <v>372</v>
      </c>
      <c r="E15" s="277">
        <v>4.4</v>
      </c>
      <c r="F15" s="278">
        <v>1220</v>
      </c>
      <c r="G15" s="285">
        <v>1.82</v>
      </c>
      <c r="H15" s="278"/>
      <c r="I15" s="277">
        <v>1</v>
      </c>
      <c r="J15" s="285">
        <v>1.82</v>
      </c>
      <c r="K15" s="277">
        <v>0.53</v>
      </c>
      <c r="L15" s="277">
        <v>1</v>
      </c>
      <c r="M15" s="277">
        <v>4.24</v>
      </c>
      <c r="N15" s="284">
        <v>1176</v>
      </c>
    </row>
    <row r="16" spans="2:14" ht="13.5">
      <c r="B16" s="287">
        <v>9.1</v>
      </c>
      <c r="C16" s="285">
        <v>16.38</v>
      </c>
      <c r="D16" s="286" t="s">
        <v>372</v>
      </c>
      <c r="E16" s="277">
        <v>4.4</v>
      </c>
      <c r="F16" s="278">
        <v>1220</v>
      </c>
      <c r="G16" s="285">
        <v>1.82</v>
      </c>
      <c r="H16" s="278"/>
      <c r="I16" s="277">
        <v>1</v>
      </c>
      <c r="J16" s="285">
        <v>1.82</v>
      </c>
      <c r="K16" s="277">
        <v>0.53</v>
      </c>
      <c r="L16" s="277">
        <v>1</v>
      </c>
      <c r="M16" s="277">
        <v>4.24</v>
      </c>
      <c r="N16" s="284">
        <v>1176</v>
      </c>
    </row>
    <row r="17" spans="2:14" ht="13.5">
      <c r="B17" s="287">
        <v>9.1</v>
      </c>
      <c r="C17" s="285">
        <v>20.02</v>
      </c>
      <c r="D17" s="286" t="s">
        <v>372</v>
      </c>
      <c r="E17" s="277">
        <v>4.4</v>
      </c>
      <c r="F17" s="278">
        <v>1220</v>
      </c>
      <c r="G17" s="285">
        <v>1.82</v>
      </c>
      <c r="H17" s="278"/>
      <c r="I17" s="277">
        <v>1</v>
      </c>
      <c r="J17" s="285">
        <v>1.82</v>
      </c>
      <c r="K17" s="277">
        <v>0.53</v>
      </c>
      <c r="L17" s="277">
        <v>1</v>
      </c>
      <c r="M17" s="277">
        <v>4.24</v>
      </c>
      <c r="N17" s="284">
        <v>1176</v>
      </c>
    </row>
    <row r="18" spans="2:14" ht="13.5">
      <c r="B18" s="287">
        <v>9.1</v>
      </c>
      <c r="C18" s="285">
        <v>21.84</v>
      </c>
      <c r="D18" s="286" t="s">
        <v>380</v>
      </c>
      <c r="E18" s="277">
        <v>9.6</v>
      </c>
      <c r="F18" s="278">
        <v>1844</v>
      </c>
      <c r="G18" s="285">
        <v>1.82</v>
      </c>
      <c r="H18" s="278"/>
      <c r="I18" s="277">
        <v>1</v>
      </c>
      <c r="J18" s="285">
        <v>1.82</v>
      </c>
      <c r="K18" s="277">
        <v>0.3</v>
      </c>
      <c r="L18" s="277">
        <v>1</v>
      </c>
      <c r="M18" s="277">
        <v>5.24</v>
      </c>
      <c r="N18" s="284">
        <v>1006</v>
      </c>
    </row>
    <row r="19" spans="2:14" ht="13.5">
      <c r="B19" s="287">
        <v>0</v>
      </c>
      <c r="C19" s="285">
        <v>0</v>
      </c>
      <c r="D19" s="286" t="s">
        <v>380</v>
      </c>
      <c r="E19" s="277">
        <v>9.6</v>
      </c>
      <c r="F19" s="278">
        <v>1844</v>
      </c>
      <c r="G19" s="285">
        <v>1.82</v>
      </c>
      <c r="H19" s="278"/>
      <c r="I19" s="277">
        <v>1</v>
      </c>
      <c r="J19" s="285">
        <v>1.82</v>
      </c>
      <c r="K19" s="277">
        <v>0.3</v>
      </c>
      <c r="L19" s="277">
        <v>1</v>
      </c>
      <c r="M19" s="277">
        <v>5.24</v>
      </c>
      <c r="N19" s="284">
        <v>1006</v>
      </c>
    </row>
    <row r="20" spans="2:14" ht="13.5">
      <c r="B20" s="287">
        <v>0</v>
      </c>
      <c r="C20" s="285">
        <v>21.84</v>
      </c>
      <c r="D20" s="286" t="s">
        <v>380</v>
      </c>
      <c r="E20" s="277">
        <v>9.6</v>
      </c>
      <c r="F20" s="278">
        <v>1844</v>
      </c>
      <c r="G20" s="285">
        <v>1.82</v>
      </c>
      <c r="H20" s="278"/>
      <c r="I20" s="277">
        <v>1</v>
      </c>
      <c r="J20" s="285">
        <v>1.82</v>
      </c>
      <c r="K20" s="277">
        <v>0.3</v>
      </c>
      <c r="L20" s="277">
        <v>1</v>
      </c>
      <c r="M20" s="277">
        <v>5.24</v>
      </c>
      <c r="N20" s="284">
        <v>1006</v>
      </c>
    </row>
    <row r="21" spans="2:14" ht="13.5">
      <c r="B21" s="287"/>
      <c r="C21" s="285"/>
      <c r="D21" s="286"/>
      <c r="E21" s="277"/>
      <c r="F21" s="278"/>
      <c r="G21" s="285"/>
      <c r="H21" s="278"/>
      <c r="I21" s="277"/>
      <c r="J21" s="285"/>
      <c r="K21" s="277"/>
      <c r="L21" s="277"/>
      <c r="M21" s="277"/>
      <c r="N21" s="284"/>
    </row>
    <row r="22" spans="2:14" ht="13.5">
      <c r="B22" s="287">
        <v>0</v>
      </c>
      <c r="C22" s="285">
        <v>3.64</v>
      </c>
      <c r="D22" s="289" t="s">
        <v>404</v>
      </c>
      <c r="E22" s="277">
        <v>1.79</v>
      </c>
      <c r="F22" s="278">
        <v>340</v>
      </c>
      <c r="G22" s="288" t="s">
        <v>403</v>
      </c>
      <c r="H22" s="278"/>
      <c r="I22" s="277"/>
      <c r="J22" s="285"/>
      <c r="K22" s="277"/>
      <c r="L22" s="277">
        <v>1</v>
      </c>
      <c r="M22" s="277">
        <v>1.79</v>
      </c>
      <c r="N22" s="284">
        <v>340</v>
      </c>
    </row>
    <row r="23" spans="2:14" ht="13.5">
      <c r="B23" s="287">
        <v>0</v>
      </c>
      <c r="C23" s="285">
        <v>5.46</v>
      </c>
      <c r="D23" s="289" t="s">
        <v>404</v>
      </c>
      <c r="E23" s="277">
        <v>1.79</v>
      </c>
      <c r="F23" s="278">
        <v>340</v>
      </c>
      <c r="G23" s="288" t="s">
        <v>403</v>
      </c>
      <c r="H23" s="278"/>
      <c r="I23" s="277"/>
      <c r="J23" s="285"/>
      <c r="K23" s="277"/>
      <c r="L23" s="277">
        <v>1</v>
      </c>
      <c r="M23" s="277">
        <v>1.79</v>
      </c>
      <c r="N23" s="284">
        <v>340</v>
      </c>
    </row>
    <row r="24" spans="2:14" ht="13.5">
      <c r="B24" s="287">
        <v>0</v>
      </c>
      <c r="C24" s="285">
        <v>7.28</v>
      </c>
      <c r="D24" s="289" t="s">
        <v>404</v>
      </c>
      <c r="E24" s="277">
        <v>1.79</v>
      </c>
      <c r="F24" s="278">
        <v>340</v>
      </c>
      <c r="G24" s="288" t="s">
        <v>403</v>
      </c>
      <c r="H24" s="278"/>
      <c r="I24" s="277"/>
      <c r="J24" s="285"/>
      <c r="K24" s="277"/>
      <c r="L24" s="277">
        <v>1</v>
      </c>
      <c r="M24" s="277">
        <v>1.79</v>
      </c>
      <c r="N24" s="284">
        <v>340</v>
      </c>
    </row>
    <row r="25" spans="2:14" ht="13.5">
      <c r="B25" s="287">
        <v>0</v>
      </c>
      <c r="C25" s="285">
        <v>9.1</v>
      </c>
      <c r="D25" s="289" t="s">
        <v>404</v>
      </c>
      <c r="E25" s="277">
        <v>1.79</v>
      </c>
      <c r="F25" s="278">
        <v>340</v>
      </c>
      <c r="G25" s="288" t="s">
        <v>403</v>
      </c>
      <c r="H25" s="278"/>
      <c r="I25" s="277"/>
      <c r="J25" s="285"/>
      <c r="K25" s="277"/>
      <c r="L25" s="277">
        <v>1</v>
      </c>
      <c r="M25" s="277">
        <v>1.79</v>
      </c>
      <c r="N25" s="284">
        <v>340</v>
      </c>
    </row>
    <row r="26" spans="2:14" ht="13.5">
      <c r="B26" s="287">
        <v>0</v>
      </c>
      <c r="C26" s="285">
        <v>14.56</v>
      </c>
      <c r="D26" s="289" t="s">
        <v>404</v>
      </c>
      <c r="E26" s="277">
        <v>1.79</v>
      </c>
      <c r="F26" s="278">
        <v>340</v>
      </c>
      <c r="G26" s="288" t="s">
        <v>403</v>
      </c>
      <c r="H26" s="278"/>
      <c r="I26" s="277"/>
      <c r="J26" s="285"/>
      <c r="K26" s="277"/>
      <c r="L26" s="277">
        <v>1</v>
      </c>
      <c r="M26" s="277">
        <v>1.79</v>
      </c>
      <c r="N26" s="284">
        <v>340</v>
      </c>
    </row>
    <row r="27" spans="2:14" ht="13.5">
      <c r="B27" s="287">
        <v>0</v>
      </c>
      <c r="C27" s="285">
        <v>16.38</v>
      </c>
      <c r="D27" s="289" t="s">
        <v>404</v>
      </c>
      <c r="E27" s="277">
        <v>1.79</v>
      </c>
      <c r="F27" s="278">
        <v>340</v>
      </c>
      <c r="G27" s="288" t="s">
        <v>403</v>
      </c>
      <c r="H27" s="278"/>
      <c r="I27" s="277"/>
      <c r="J27" s="285"/>
      <c r="K27" s="277"/>
      <c r="L27" s="277">
        <v>1</v>
      </c>
      <c r="M27" s="277">
        <v>1.79</v>
      </c>
      <c r="N27" s="284">
        <v>340</v>
      </c>
    </row>
    <row r="28" spans="2:14" ht="13.5">
      <c r="B28" s="287">
        <v>0</v>
      </c>
      <c r="C28" s="285">
        <v>18.2</v>
      </c>
      <c r="D28" s="289" t="s">
        <v>404</v>
      </c>
      <c r="E28" s="277">
        <v>1.79</v>
      </c>
      <c r="F28" s="278">
        <v>340</v>
      </c>
      <c r="G28" s="288" t="s">
        <v>403</v>
      </c>
      <c r="H28" s="278"/>
      <c r="I28" s="277"/>
      <c r="J28" s="285"/>
      <c r="K28" s="277"/>
      <c r="L28" s="277">
        <v>1</v>
      </c>
      <c r="M28" s="277">
        <v>1.79</v>
      </c>
      <c r="N28" s="284">
        <v>340</v>
      </c>
    </row>
    <row r="29" spans="2:14" ht="13.5">
      <c r="B29" s="287">
        <v>0</v>
      </c>
      <c r="C29" s="285">
        <v>20.02</v>
      </c>
      <c r="D29" s="289" t="s">
        <v>404</v>
      </c>
      <c r="E29" s="277">
        <v>1.79</v>
      </c>
      <c r="F29" s="278">
        <v>340</v>
      </c>
      <c r="G29" s="288" t="s">
        <v>403</v>
      </c>
      <c r="H29" s="278"/>
      <c r="I29" s="277"/>
      <c r="J29" s="285"/>
      <c r="K29" s="277"/>
      <c r="L29" s="277">
        <v>1</v>
      </c>
      <c r="M29" s="277">
        <v>1.79</v>
      </c>
      <c r="N29" s="284">
        <v>340</v>
      </c>
    </row>
    <row r="30" spans="2:14" ht="13.5">
      <c r="B30" s="287"/>
      <c r="C30" s="285"/>
      <c r="D30" s="286"/>
      <c r="E30" s="277"/>
      <c r="F30" s="278"/>
      <c r="G30" s="285"/>
      <c r="H30" s="278"/>
      <c r="I30" s="277"/>
      <c r="J30" s="285"/>
      <c r="K30" s="277"/>
      <c r="L30" s="277"/>
      <c r="M30" s="277"/>
      <c r="N30" s="284"/>
    </row>
    <row r="31" spans="2:14" ht="13.5">
      <c r="B31" s="287"/>
      <c r="C31" s="285"/>
      <c r="D31" s="286"/>
      <c r="E31" s="277"/>
      <c r="F31" s="278"/>
      <c r="G31" s="285"/>
      <c r="H31" s="278"/>
      <c r="I31" s="277"/>
      <c r="J31" s="285"/>
      <c r="K31" s="277"/>
      <c r="L31" s="277"/>
      <c r="M31" s="277"/>
      <c r="N31" s="284"/>
    </row>
    <row r="32" spans="2:14" ht="13.5">
      <c r="B32" s="283" t="s">
        <v>361</v>
      </c>
      <c r="C32" s="282"/>
      <c r="D32" s="282"/>
      <c r="E32" s="282"/>
      <c r="F32" s="282"/>
      <c r="G32" s="282"/>
      <c r="H32" s="282"/>
      <c r="I32" s="282"/>
      <c r="J32" s="282"/>
      <c r="K32" s="282"/>
      <c r="L32" s="282"/>
      <c r="M32" s="281" t="s">
        <v>402</v>
      </c>
      <c r="N32" s="280" t="s">
        <v>401</v>
      </c>
    </row>
    <row r="33" spans="2:14" ht="14.25" thickBot="1">
      <c r="B33" s="279"/>
      <c r="C33" s="278"/>
      <c r="D33" s="278"/>
      <c r="E33" s="278"/>
      <c r="F33" s="278"/>
      <c r="G33" s="278"/>
      <c r="H33" s="278"/>
      <c r="I33" s="278"/>
      <c r="J33" s="278"/>
      <c r="K33" s="278"/>
      <c r="L33" s="278"/>
      <c r="M33" s="277">
        <f>SUM(M8:M31)</f>
        <v>73.44000000000004</v>
      </c>
      <c r="N33" s="276">
        <f>SUM(N8:N31)</f>
        <v>17329</v>
      </c>
    </row>
    <row r="34" spans="2:14" ht="14.25" thickBot="1">
      <c r="B34" s="275"/>
      <c r="C34" s="274"/>
      <c r="D34" s="274"/>
      <c r="E34" s="274"/>
      <c r="F34" s="274"/>
      <c r="G34" s="273" t="s">
        <v>400</v>
      </c>
      <c r="H34" s="272" t="s">
        <v>399</v>
      </c>
      <c r="I34" s="917" t="s">
        <v>398</v>
      </c>
      <c r="J34" s="884"/>
      <c r="K34" s="1107" t="s">
        <v>397</v>
      </c>
      <c r="L34" s="881"/>
      <c r="M34" s="881"/>
      <c r="N34" s="882"/>
    </row>
    <row r="39" ht="14.25" thickBot="1"/>
    <row r="40" spans="2:14" ht="19.5" thickBot="1">
      <c r="B40" s="879" t="s">
        <v>422</v>
      </c>
      <c r="C40" s="1022"/>
      <c r="D40" s="1022"/>
      <c r="E40" s="1022"/>
      <c r="F40" s="1022"/>
      <c r="G40" s="1022"/>
      <c r="H40" s="1022"/>
      <c r="I40" s="1022"/>
      <c r="J40" s="1022"/>
      <c r="K40" s="1108"/>
      <c r="L40" s="1108"/>
      <c r="M40" s="1108"/>
      <c r="N40" s="1109"/>
    </row>
    <row r="41" ht="14.25" thickBot="1"/>
    <row r="42" spans="2:14" ht="14.25" thickBot="1">
      <c r="B42" s="916" t="s">
        <v>421</v>
      </c>
      <c r="C42" s="1022"/>
      <c r="D42" s="1022"/>
      <c r="E42" s="1022"/>
      <c r="F42" s="1022"/>
      <c r="G42" s="1022"/>
      <c r="H42" s="1022"/>
      <c r="I42" s="1022"/>
      <c r="J42" s="1022"/>
      <c r="K42" s="1022"/>
      <c r="L42" s="1022"/>
      <c r="M42" s="1022"/>
      <c r="N42" s="1023"/>
    </row>
    <row r="43" spans="2:14" ht="13.5">
      <c r="B43" s="298" t="s">
        <v>420</v>
      </c>
      <c r="C43" s="271" t="s">
        <v>419</v>
      </c>
      <c r="D43" s="271" t="s">
        <v>418</v>
      </c>
      <c r="E43" s="271" t="s">
        <v>417</v>
      </c>
      <c r="F43" s="271" t="s">
        <v>416</v>
      </c>
      <c r="G43" s="271" t="s">
        <v>415</v>
      </c>
      <c r="H43" s="271" t="s">
        <v>414</v>
      </c>
      <c r="I43" s="271" t="s">
        <v>413</v>
      </c>
      <c r="J43" s="271" t="s">
        <v>412</v>
      </c>
      <c r="K43" s="271" t="s">
        <v>411</v>
      </c>
      <c r="L43" s="271" t="s">
        <v>410</v>
      </c>
      <c r="M43" s="271" t="s">
        <v>409</v>
      </c>
      <c r="N43" s="297" t="s">
        <v>408</v>
      </c>
    </row>
    <row r="44" spans="2:14" ht="14.25" thickBot="1">
      <c r="B44" s="296" t="s">
        <v>407</v>
      </c>
      <c r="C44" s="268" t="s">
        <v>407</v>
      </c>
      <c r="D44" s="295"/>
      <c r="E44" s="268" t="s">
        <v>382</v>
      </c>
      <c r="F44" s="268" t="s">
        <v>381</v>
      </c>
      <c r="G44" s="268" t="s">
        <v>407</v>
      </c>
      <c r="H44" s="295"/>
      <c r="I44" s="295"/>
      <c r="J44" s="268" t="s">
        <v>407</v>
      </c>
      <c r="K44" s="295"/>
      <c r="L44" s="295"/>
      <c r="M44" s="268" t="s">
        <v>406</v>
      </c>
      <c r="N44" s="267" t="s">
        <v>405</v>
      </c>
    </row>
    <row r="45" spans="2:14" ht="13.5">
      <c r="B45" s="294">
        <v>0</v>
      </c>
      <c r="C45" s="292">
        <v>0</v>
      </c>
      <c r="D45" s="286" t="s">
        <v>372</v>
      </c>
      <c r="E45" s="291">
        <v>4.4</v>
      </c>
      <c r="F45" s="293">
        <v>1220</v>
      </c>
      <c r="G45" s="292">
        <v>2.275</v>
      </c>
      <c r="H45" s="293"/>
      <c r="I45" s="291">
        <v>1</v>
      </c>
      <c r="J45" s="292">
        <v>2.275</v>
      </c>
      <c r="K45" s="291">
        <v>0.53</v>
      </c>
      <c r="L45" s="291">
        <v>1</v>
      </c>
      <c r="M45" s="291">
        <v>5.3</v>
      </c>
      <c r="N45" s="290">
        <v>1471</v>
      </c>
    </row>
    <row r="46" spans="2:14" ht="13.5">
      <c r="B46" s="287">
        <v>0</v>
      </c>
      <c r="C46" s="285">
        <v>6.37</v>
      </c>
      <c r="D46" s="286" t="s">
        <v>380</v>
      </c>
      <c r="E46" s="277">
        <v>9.6</v>
      </c>
      <c r="F46" s="278">
        <v>1844</v>
      </c>
      <c r="G46" s="285">
        <v>1.82</v>
      </c>
      <c r="H46" s="278"/>
      <c r="I46" s="277">
        <v>1</v>
      </c>
      <c r="J46" s="285">
        <v>1.82</v>
      </c>
      <c r="K46" s="277">
        <v>0.3</v>
      </c>
      <c r="L46" s="277">
        <v>1</v>
      </c>
      <c r="M46" s="277">
        <v>5.24</v>
      </c>
      <c r="N46" s="284">
        <v>1006</v>
      </c>
    </row>
    <row r="47" spans="2:14" ht="13.5">
      <c r="B47" s="287">
        <v>0</v>
      </c>
      <c r="C47" s="285">
        <v>8.19</v>
      </c>
      <c r="D47" s="286" t="s">
        <v>372</v>
      </c>
      <c r="E47" s="277">
        <v>4.4</v>
      </c>
      <c r="F47" s="278">
        <v>1220</v>
      </c>
      <c r="G47" s="285">
        <v>0.91</v>
      </c>
      <c r="H47" s="278"/>
      <c r="I47" s="277">
        <v>1</v>
      </c>
      <c r="J47" s="285">
        <v>0.91</v>
      </c>
      <c r="K47" s="277">
        <v>0.53</v>
      </c>
      <c r="L47" s="277">
        <v>2.12</v>
      </c>
      <c r="M47" s="277">
        <v>2.12</v>
      </c>
      <c r="N47" s="284">
        <v>588</v>
      </c>
    </row>
    <row r="48" spans="2:14" ht="13.5">
      <c r="B48" s="287">
        <v>9.1</v>
      </c>
      <c r="C48" s="285">
        <v>7.28</v>
      </c>
      <c r="D48" s="286" t="s">
        <v>377</v>
      </c>
      <c r="E48" s="277">
        <v>7</v>
      </c>
      <c r="F48" s="278">
        <v>1636</v>
      </c>
      <c r="G48" s="285">
        <v>1.82</v>
      </c>
      <c r="H48" s="278"/>
      <c r="I48" s="277">
        <v>1</v>
      </c>
      <c r="J48" s="285">
        <v>1.82</v>
      </c>
      <c r="K48" s="277">
        <v>0.3</v>
      </c>
      <c r="L48" s="277">
        <v>1</v>
      </c>
      <c r="M48" s="277">
        <v>3.82</v>
      </c>
      <c r="N48" s="284">
        <v>893</v>
      </c>
    </row>
    <row r="49" spans="2:14" ht="13.5">
      <c r="B49" s="287">
        <v>14.56</v>
      </c>
      <c r="C49" s="285">
        <v>7.28</v>
      </c>
      <c r="D49" s="286" t="s">
        <v>377</v>
      </c>
      <c r="E49" s="277">
        <v>7</v>
      </c>
      <c r="F49" s="278">
        <v>1636</v>
      </c>
      <c r="G49" s="285">
        <v>1.82</v>
      </c>
      <c r="H49" s="278"/>
      <c r="I49" s="277">
        <v>1</v>
      </c>
      <c r="J49" s="285">
        <v>1.82</v>
      </c>
      <c r="K49" s="277">
        <v>0.3</v>
      </c>
      <c r="L49" s="277">
        <v>1</v>
      </c>
      <c r="M49" s="277">
        <v>3.82</v>
      </c>
      <c r="N49" s="284">
        <v>893</v>
      </c>
    </row>
    <row r="50" spans="2:14" ht="13.5">
      <c r="B50" s="287">
        <v>23.66</v>
      </c>
      <c r="C50" s="285">
        <v>0</v>
      </c>
      <c r="D50" s="286" t="s">
        <v>372</v>
      </c>
      <c r="E50" s="277">
        <v>4.4</v>
      </c>
      <c r="F50" s="278">
        <v>1220</v>
      </c>
      <c r="G50" s="285">
        <v>2.275</v>
      </c>
      <c r="H50" s="278"/>
      <c r="I50" s="277">
        <v>1</v>
      </c>
      <c r="J50" s="285">
        <v>2.275</v>
      </c>
      <c r="K50" s="277">
        <v>0.53</v>
      </c>
      <c r="L50" s="277">
        <v>1</v>
      </c>
      <c r="M50" s="277">
        <v>5.3</v>
      </c>
      <c r="N50" s="284">
        <v>1471</v>
      </c>
    </row>
    <row r="51" spans="2:14" ht="13.5">
      <c r="B51" s="287">
        <v>23.66</v>
      </c>
      <c r="C51" s="285">
        <v>6.37</v>
      </c>
      <c r="D51" s="286" t="s">
        <v>380</v>
      </c>
      <c r="E51" s="277">
        <v>9.6</v>
      </c>
      <c r="F51" s="278">
        <v>1844</v>
      </c>
      <c r="G51" s="285">
        <v>1.82</v>
      </c>
      <c r="H51" s="278"/>
      <c r="I51" s="277">
        <v>1</v>
      </c>
      <c r="J51" s="285">
        <v>1.82</v>
      </c>
      <c r="K51" s="277">
        <v>0.3</v>
      </c>
      <c r="L51" s="277">
        <v>1</v>
      </c>
      <c r="M51" s="277">
        <v>5.24</v>
      </c>
      <c r="N51" s="284">
        <v>1006</v>
      </c>
    </row>
    <row r="52" spans="2:14" ht="13.5">
      <c r="B52" s="287">
        <v>23.66</v>
      </c>
      <c r="C52" s="285">
        <v>8.19</v>
      </c>
      <c r="D52" s="286" t="s">
        <v>372</v>
      </c>
      <c r="E52" s="277">
        <v>4.4</v>
      </c>
      <c r="F52" s="278">
        <v>1220</v>
      </c>
      <c r="G52" s="285">
        <v>0.91</v>
      </c>
      <c r="H52" s="278"/>
      <c r="I52" s="277">
        <v>1</v>
      </c>
      <c r="J52" s="285">
        <v>0.91</v>
      </c>
      <c r="K52" s="277">
        <v>0.53</v>
      </c>
      <c r="L52" s="277">
        <v>2.12</v>
      </c>
      <c r="M52" s="277">
        <v>2.12</v>
      </c>
      <c r="N52" s="284">
        <v>588</v>
      </c>
    </row>
    <row r="53" spans="2:14" ht="13.5">
      <c r="B53" s="287"/>
      <c r="C53" s="285"/>
      <c r="D53" s="286"/>
      <c r="E53" s="277"/>
      <c r="F53" s="278"/>
      <c r="G53" s="285"/>
      <c r="H53" s="278"/>
      <c r="I53" s="277"/>
      <c r="J53" s="285"/>
      <c r="K53" s="277"/>
      <c r="L53" s="277"/>
      <c r="M53" s="277"/>
      <c r="N53" s="284"/>
    </row>
    <row r="54" spans="2:14" ht="13.5">
      <c r="B54" s="287"/>
      <c r="C54" s="285"/>
      <c r="D54" s="286"/>
      <c r="E54" s="277"/>
      <c r="F54" s="278"/>
      <c r="G54" s="285"/>
      <c r="H54" s="278"/>
      <c r="I54" s="277"/>
      <c r="J54" s="285"/>
      <c r="K54" s="277"/>
      <c r="L54" s="277"/>
      <c r="M54" s="277"/>
      <c r="N54" s="284"/>
    </row>
    <row r="55" spans="2:14" ht="13.5">
      <c r="B55" s="287"/>
      <c r="C55" s="285"/>
      <c r="D55" s="286"/>
      <c r="E55" s="277"/>
      <c r="F55" s="278"/>
      <c r="G55" s="285"/>
      <c r="H55" s="278"/>
      <c r="I55" s="277"/>
      <c r="J55" s="285"/>
      <c r="K55" s="277"/>
      <c r="L55" s="277"/>
      <c r="M55" s="277"/>
      <c r="N55" s="284"/>
    </row>
    <row r="56" spans="2:14" ht="13.5">
      <c r="B56" s="287"/>
      <c r="C56" s="285"/>
      <c r="D56" s="286"/>
      <c r="E56" s="277"/>
      <c r="F56" s="278"/>
      <c r="G56" s="285"/>
      <c r="H56" s="278"/>
      <c r="I56" s="277"/>
      <c r="J56" s="285"/>
      <c r="K56" s="277"/>
      <c r="L56" s="277"/>
      <c r="M56" s="277"/>
      <c r="N56" s="284"/>
    </row>
    <row r="57" spans="2:14" ht="13.5">
      <c r="B57" s="287"/>
      <c r="C57" s="285"/>
      <c r="D57" s="286"/>
      <c r="E57" s="277"/>
      <c r="F57" s="278"/>
      <c r="G57" s="285"/>
      <c r="H57" s="278"/>
      <c r="I57" s="277"/>
      <c r="J57" s="285"/>
      <c r="K57" s="277"/>
      <c r="L57" s="277"/>
      <c r="M57" s="277"/>
      <c r="N57" s="284"/>
    </row>
    <row r="58" spans="2:14" ht="13.5">
      <c r="B58" s="287"/>
      <c r="C58" s="285"/>
      <c r="D58" s="286"/>
      <c r="E58" s="277"/>
      <c r="F58" s="278"/>
      <c r="G58" s="285"/>
      <c r="H58" s="278"/>
      <c r="I58" s="277"/>
      <c r="J58" s="285"/>
      <c r="K58" s="277"/>
      <c r="L58" s="277"/>
      <c r="M58" s="277"/>
      <c r="N58" s="284"/>
    </row>
    <row r="59" spans="2:14" ht="13.5">
      <c r="B59" s="287">
        <v>0</v>
      </c>
      <c r="C59" s="285">
        <v>4.55</v>
      </c>
      <c r="D59" s="289" t="s">
        <v>404</v>
      </c>
      <c r="E59" s="277">
        <v>1.79</v>
      </c>
      <c r="F59" s="278">
        <v>340</v>
      </c>
      <c r="G59" s="288" t="s">
        <v>403</v>
      </c>
      <c r="H59" s="278"/>
      <c r="I59" s="277"/>
      <c r="J59" s="285"/>
      <c r="K59" s="277"/>
      <c r="L59" s="277">
        <v>1</v>
      </c>
      <c r="M59" s="277">
        <v>1.79</v>
      </c>
      <c r="N59" s="284">
        <v>340</v>
      </c>
    </row>
    <row r="60" spans="2:14" ht="13.5">
      <c r="B60" s="287">
        <v>9.1</v>
      </c>
      <c r="C60" s="285">
        <v>0</v>
      </c>
      <c r="D60" s="289" t="s">
        <v>404</v>
      </c>
      <c r="E60" s="277">
        <v>1.79</v>
      </c>
      <c r="F60" s="278">
        <v>340</v>
      </c>
      <c r="G60" s="288" t="s">
        <v>403</v>
      </c>
      <c r="H60" s="278"/>
      <c r="I60" s="277"/>
      <c r="J60" s="285"/>
      <c r="K60" s="277"/>
      <c r="L60" s="277">
        <v>1</v>
      </c>
      <c r="M60" s="277">
        <v>1.79</v>
      </c>
      <c r="N60" s="284">
        <v>340</v>
      </c>
    </row>
    <row r="61" spans="2:14" ht="13.5">
      <c r="B61" s="287">
        <v>9.1</v>
      </c>
      <c r="C61" s="285">
        <v>4.55</v>
      </c>
      <c r="D61" s="289" t="s">
        <v>404</v>
      </c>
      <c r="E61" s="277">
        <v>1.79</v>
      </c>
      <c r="F61" s="278">
        <v>340</v>
      </c>
      <c r="G61" s="288" t="s">
        <v>403</v>
      </c>
      <c r="H61" s="278"/>
      <c r="I61" s="277"/>
      <c r="J61" s="285"/>
      <c r="K61" s="277"/>
      <c r="L61" s="277">
        <v>1</v>
      </c>
      <c r="M61" s="277">
        <v>1.79</v>
      </c>
      <c r="N61" s="284">
        <v>340</v>
      </c>
    </row>
    <row r="62" spans="2:14" ht="13.5">
      <c r="B62" s="287">
        <v>14.56</v>
      </c>
      <c r="C62" s="285">
        <v>0</v>
      </c>
      <c r="D62" s="289" t="s">
        <v>404</v>
      </c>
      <c r="E62" s="277">
        <v>1.79</v>
      </c>
      <c r="F62" s="278">
        <v>340</v>
      </c>
      <c r="G62" s="288" t="s">
        <v>403</v>
      </c>
      <c r="H62" s="278"/>
      <c r="I62" s="277"/>
      <c r="J62" s="285"/>
      <c r="K62" s="277"/>
      <c r="L62" s="277">
        <v>1</v>
      </c>
      <c r="M62" s="277">
        <v>1.79</v>
      </c>
      <c r="N62" s="284">
        <v>340</v>
      </c>
    </row>
    <row r="63" spans="2:14" ht="13.5">
      <c r="B63" s="287">
        <v>14.56</v>
      </c>
      <c r="C63" s="285">
        <v>4.55</v>
      </c>
      <c r="D63" s="289" t="s">
        <v>404</v>
      </c>
      <c r="E63" s="277">
        <v>1.79</v>
      </c>
      <c r="F63" s="278">
        <v>340</v>
      </c>
      <c r="G63" s="288" t="s">
        <v>403</v>
      </c>
      <c r="H63" s="278"/>
      <c r="I63" s="277"/>
      <c r="J63" s="285"/>
      <c r="K63" s="277"/>
      <c r="L63" s="277">
        <v>1</v>
      </c>
      <c r="M63" s="277">
        <v>1.79</v>
      </c>
      <c r="N63" s="284">
        <v>340</v>
      </c>
    </row>
    <row r="64" spans="2:14" ht="13.5">
      <c r="B64" s="287">
        <v>23.66</v>
      </c>
      <c r="C64" s="285">
        <v>4.55</v>
      </c>
      <c r="D64" s="289" t="s">
        <v>404</v>
      </c>
      <c r="E64" s="277">
        <v>1.79</v>
      </c>
      <c r="F64" s="278">
        <v>340</v>
      </c>
      <c r="G64" s="288" t="s">
        <v>403</v>
      </c>
      <c r="H64" s="278"/>
      <c r="I64" s="277"/>
      <c r="J64" s="285"/>
      <c r="K64" s="277"/>
      <c r="L64" s="277">
        <v>1</v>
      </c>
      <c r="M64" s="277">
        <v>1.79</v>
      </c>
      <c r="N64" s="284">
        <v>340</v>
      </c>
    </row>
    <row r="65" spans="2:14" ht="13.5">
      <c r="B65" s="287"/>
      <c r="C65" s="285"/>
      <c r="D65" s="286"/>
      <c r="E65" s="277"/>
      <c r="F65" s="278"/>
      <c r="G65" s="285"/>
      <c r="H65" s="278"/>
      <c r="I65" s="277"/>
      <c r="J65" s="285"/>
      <c r="K65" s="277"/>
      <c r="L65" s="277"/>
      <c r="M65" s="277"/>
      <c r="N65" s="284"/>
    </row>
    <row r="66" spans="2:14" ht="13.5">
      <c r="B66" s="287"/>
      <c r="C66" s="285"/>
      <c r="D66" s="286"/>
      <c r="E66" s="277"/>
      <c r="F66" s="278"/>
      <c r="G66" s="285"/>
      <c r="H66" s="278"/>
      <c r="I66" s="277"/>
      <c r="J66" s="285"/>
      <c r="K66" s="277"/>
      <c r="L66" s="277"/>
      <c r="M66" s="277"/>
      <c r="N66" s="284"/>
    </row>
    <row r="67" spans="2:14" ht="13.5">
      <c r="B67" s="287"/>
      <c r="C67" s="285"/>
      <c r="D67" s="286"/>
      <c r="E67" s="277"/>
      <c r="F67" s="278"/>
      <c r="G67" s="285"/>
      <c r="H67" s="278"/>
      <c r="I67" s="277"/>
      <c r="J67" s="285"/>
      <c r="K67" s="277"/>
      <c r="L67" s="277"/>
      <c r="M67" s="277"/>
      <c r="N67" s="284"/>
    </row>
    <row r="68" spans="2:14" ht="13.5">
      <c r="B68" s="287"/>
      <c r="C68" s="285"/>
      <c r="D68" s="286"/>
      <c r="E68" s="277"/>
      <c r="F68" s="278"/>
      <c r="G68" s="285"/>
      <c r="H68" s="278"/>
      <c r="I68" s="277"/>
      <c r="J68" s="285"/>
      <c r="K68" s="277"/>
      <c r="L68" s="277"/>
      <c r="M68" s="277"/>
      <c r="N68" s="284"/>
    </row>
    <row r="69" spans="2:14" ht="13.5">
      <c r="B69" s="283" t="s">
        <v>361</v>
      </c>
      <c r="C69" s="282"/>
      <c r="D69" s="282"/>
      <c r="E69" s="282"/>
      <c r="F69" s="282"/>
      <c r="G69" s="282"/>
      <c r="H69" s="282"/>
      <c r="I69" s="282"/>
      <c r="J69" s="282"/>
      <c r="K69" s="282"/>
      <c r="L69" s="282"/>
      <c r="M69" s="281" t="s">
        <v>402</v>
      </c>
      <c r="N69" s="280" t="s">
        <v>401</v>
      </c>
    </row>
    <row r="70" spans="2:14" ht="14.25" thickBot="1">
      <c r="B70" s="279"/>
      <c r="C70" s="278"/>
      <c r="D70" s="278"/>
      <c r="E70" s="278"/>
      <c r="F70" s="278"/>
      <c r="G70" s="278"/>
      <c r="H70" s="278"/>
      <c r="I70" s="278"/>
      <c r="J70" s="278"/>
      <c r="K70" s="278"/>
      <c r="L70" s="278"/>
      <c r="M70" s="277">
        <f>SUM(M45:M68)</f>
        <v>43.699999999999996</v>
      </c>
      <c r="N70" s="276">
        <f>SUM(N45:N68)</f>
        <v>9956</v>
      </c>
    </row>
    <row r="71" spans="2:14" ht="14.25" thickBot="1">
      <c r="B71" s="275"/>
      <c r="C71" s="274"/>
      <c r="D71" s="274"/>
      <c r="E71" s="274"/>
      <c r="F71" s="274"/>
      <c r="G71" s="273" t="s">
        <v>400</v>
      </c>
      <c r="H71" s="272" t="s">
        <v>399</v>
      </c>
      <c r="I71" s="917" t="s">
        <v>398</v>
      </c>
      <c r="J71" s="884"/>
      <c r="K71" s="1107" t="s">
        <v>397</v>
      </c>
      <c r="L71" s="881"/>
      <c r="M71" s="881"/>
      <c r="N71" s="882"/>
    </row>
  </sheetData>
  <sheetProtection/>
  <mergeCells count="8">
    <mergeCell ref="I71:J71"/>
    <mergeCell ref="K71:N71"/>
    <mergeCell ref="B3:N3"/>
    <mergeCell ref="B40:N40"/>
    <mergeCell ref="K34:N34"/>
    <mergeCell ref="I34:J34"/>
    <mergeCell ref="B5:N5"/>
    <mergeCell ref="B42:N42"/>
  </mergeCells>
  <printOptions/>
  <pageMargins left="0.7086614173228347" right="0.7086614173228347" top="0.9448818897637796"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3:Q100"/>
  <sheetViews>
    <sheetView zoomScalePageLayoutView="0" workbookViewId="0" topLeftCell="A1">
      <selection activeCell="B1" sqref="B1"/>
    </sheetView>
  </sheetViews>
  <sheetFormatPr defaultColWidth="9.00390625" defaultRowHeight="13.5"/>
  <cols>
    <col min="1" max="1" width="5.75390625" style="0" customWidth="1"/>
    <col min="8" max="8" width="9.50390625" style="0" bestFit="1" customWidth="1"/>
    <col min="9" max="9" width="11.625" style="0" bestFit="1" customWidth="1"/>
    <col min="10" max="10" width="9.50390625" style="0" bestFit="1" customWidth="1"/>
  </cols>
  <sheetData>
    <row r="2" ht="14.25" thickBot="1"/>
    <row r="3" spans="2:10" ht="19.5" thickBot="1">
      <c r="B3" s="879" t="s">
        <v>422</v>
      </c>
      <c r="C3" s="1022"/>
      <c r="D3" s="1022"/>
      <c r="E3" s="1022"/>
      <c r="F3" s="1022"/>
      <c r="G3" s="1022"/>
      <c r="H3" s="1022"/>
      <c r="I3" s="1022"/>
      <c r="J3" s="1023"/>
    </row>
    <row r="4" ht="14.25" thickBot="1"/>
    <row r="5" spans="2:10" ht="14.25" thickBot="1">
      <c r="B5" s="916" t="s">
        <v>1356</v>
      </c>
      <c r="C5" s="1022"/>
      <c r="D5" s="1022"/>
      <c r="E5" s="1022"/>
      <c r="F5" s="1022"/>
      <c r="G5" s="1022"/>
      <c r="H5" s="1022"/>
      <c r="I5" s="1022"/>
      <c r="J5" s="1023"/>
    </row>
    <row r="6" spans="2:10" ht="13.5">
      <c r="B6" s="298" t="s">
        <v>1355</v>
      </c>
      <c r="C6" s="271" t="s">
        <v>1354</v>
      </c>
      <c r="D6" s="271" t="s">
        <v>1350</v>
      </c>
      <c r="E6" s="271" t="s">
        <v>1349</v>
      </c>
      <c r="F6" s="271" t="s">
        <v>1348</v>
      </c>
      <c r="G6" s="271" t="s">
        <v>408</v>
      </c>
      <c r="H6" s="340" t="s">
        <v>437</v>
      </c>
      <c r="I6" s="339" t="s">
        <v>1347</v>
      </c>
      <c r="J6" s="338" t="s">
        <v>436</v>
      </c>
    </row>
    <row r="7" spans="2:10" ht="14.25" thickBot="1">
      <c r="B7" s="296" t="s">
        <v>1327</v>
      </c>
      <c r="C7" s="268" t="s">
        <v>1327</v>
      </c>
      <c r="D7" s="295"/>
      <c r="E7" s="268" t="s">
        <v>1327</v>
      </c>
      <c r="F7" s="268" t="s">
        <v>1346</v>
      </c>
      <c r="G7" s="268" t="s">
        <v>1345</v>
      </c>
      <c r="H7" s="337"/>
      <c r="I7" s="336" t="s">
        <v>1344</v>
      </c>
      <c r="J7" s="335"/>
    </row>
    <row r="8" spans="2:10" ht="13.5">
      <c r="B8" s="294">
        <v>9.1</v>
      </c>
      <c r="C8" s="292">
        <v>0</v>
      </c>
      <c r="D8" s="299" t="s">
        <v>1342</v>
      </c>
      <c r="E8" s="292">
        <v>1.82</v>
      </c>
      <c r="F8" s="291">
        <v>5.24</v>
      </c>
      <c r="G8" s="293">
        <v>1006</v>
      </c>
      <c r="H8" s="334">
        <f aca="true" t="shared" si="0" ref="H8:H20">G8*B8</f>
        <v>9154.6</v>
      </c>
      <c r="I8" s="292">
        <f aca="true" t="shared" si="1" ref="I8:I20">B8-$H$34</f>
        <v>2.4849212303075747</v>
      </c>
      <c r="J8" s="333">
        <f aca="true" t="shared" si="2" ref="J8:J20">G8*I8^2</f>
        <v>6211.882521958311</v>
      </c>
    </row>
    <row r="9" spans="2:10" ht="13.5">
      <c r="B9" s="287">
        <v>9.1</v>
      </c>
      <c r="C9" s="285">
        <v>1.82</v>
      </c>
      <c r="D9" s="286" t="s">
        <v>1341</v>
      </c>
      <c r="E9" s="285">
        <v>1.82</v>
      </c>
      <c r="F9" s="277">
        <v>4.24</v>
      </c>
      <c r="G9" s="278">
        <v>1176</v>
      </c>
      <c r="H9" s="331">
        <f t="shared" si="0"/>
        <v>10701.6</v>
      </c>
      <c r="I9" s="285">
        <f t="shared" si="1"/>
        <v>2.4849212303075747</v>
      </c>
      <c r="J9" s="330">
        <f t="shared" si="2"/>
        <v>7261.604220499974</v>
      </c>
    </row>
    <row r="10" spans="2:10" ht="13.5">
      <c r="B10" s="287">
        <v>9.1</v>
      </c>
      <c r="C10" s="285">
        <v>5.46</v>
      </c>
      <c r="D10" s="286" t="s">
        <v>1341</v>
      </c>
      <c r="E10" s="285">
        <v>1.82</v>
      </c>
      <c r="F10" s="277">
        <v>4.24</v>
      </c>
      <c r="G10" s="278">
        <v>1176</v>
      </c>
      <c r="H10" s="331">
        <f t="shared" si="0"/>
        <v>10701.6</v>
      </c>
      <c r="I10" s="285">
        <f t="shared" si="1"/>
        <v>2.4849212303075747</v>
      </c>
      <c r="J10" s="330">
        <f t="shared" si="2"/>
        <v>7261.604220499974</v>
      </c>
    </row>
    <row r="11" spans="2:10" ht="13.5">
      <c r="B11" s="287">
        <v>9.1</v>
      </c>
      <c r="C11" s="285">
        <v>7.28</v>
      </c>
      <c r="D11" s="286" t="s">
        <v>1341</v>
      </c>
      <c r="E11" s="285">
        <v>1.82</v>
      </c>
      <c r="F11" s="277">
        <v>4.24</v>
      </c>
      <c r="G11" s="278">
        <v>1176</v>
      </c>
      <c r="H11" s="331">
        <f t="shared" si="0"/>
        <v>10701.6</v>
      </c>
      <c r="I11" s="285">
        <f t="shared" si="1"/>
        <v>2.4849212303075747</v>
      </c>
      <c r="J11" s="330">
        <f t="shared" si="2"/>
        <v>7261.604220499974</v>
      </c>
    </row>
    <row r="12" spans="2:10" ht="13.5">
      <c r="B12" s="287">
        <v>9.1</v>
      </c>
      <c r="C12" s="285">
        <v>9.1</v>
      </c>
      <c r="D12" s="286" t="s">
        <v>1341</v>
      </c>
      <c r="E12" s="285">
        <v>1.365</v>
      </c>
      <c r="F12" s="277">
        <v>3.18</v>
      </c>
      <c r="G12" s="278">
        <v>882</v>
      </c>
      <c r="H12" s="331">
        <f t="shared" si="0"/>
        <v>8026.2</v>
      </c>
      <c r="I12" s="285">
        <f t="shared" si="1"/>
        <v>2.4849212303075747</v>
      </c>
      <c r="J12" s="330">
        <f t="shared" si="2"/>
        <v>5446.20316537498</v>
      </c>
    </row>
    <row r="13" spans="2:10" ht="13.5">
      <c r="B13" s="287">
        <v>9.1</v>
      </c>
      <c r="C13" s="285">
        <v>10.465</v>
      </c>
      <c r="D13" s="286" t="s">
        <v>1341</v>
      </c>
      <c r="E13" s="285">
        <v>2.73</v>
      </c>
      <c r="F13" s="277">
        <v>6.36</v>
      </c>
      <c r="G13" s="278">
        <v>1765</v>
      </c>
      <c r="H13" s="331">
        <f t="shared" si="0"/>
        <v>16061.5</v>
      </c>
      <c r="I13" s="285">
        <f t="shared" si="1"/>
        <v>2.4849212303075747</v>
      </c>
      <c r="J13" s="330">
        <f t="shared" si="2"/>
        <v>10898.581164270794</v>
      </c>
    </row>
    <row r="14" spans="2:10" ht="13.5">
      <c r="B14" s="287">
        <v>9.1</v>
      </c>
      <c r="C14" s="285">
        <v>13.195</v>
      </c>
      <c r="D14" s="286" t="s">
        <v>1341</v>
      </c>
      <c r="E14" s="285">
        <v>1.365</v>
      </c>
      <c r="F14" s="277">
        <v>3.18</v>
      </c>
      <c r="G14" s="278">
        <v>882</v>
      </c>
      <c r="H14" s="331">
        <f t="shared" si="0"/>
        <v>8026.2</v>
      </c>
      <c r="I14" s="285">
        <f t="shared" si="1"/>
        <v>2.4849212303075747</v>
      </c>
      <c r="J14" s="330">
        <f t="shared" si="2"/>
        <v>5446.20316537498</v>
      </c>
    </row>
    <row r="15" spans="2:10" ht="13.5">
      <c r="B15" s="287">
        <v>9.1</v>
      </c>
      <c r="C15" s="285">
        <v>14.56</v>
      </c>
      <c r="D15" s="286" t="s">
        <v>1341</v>
      </c>
      <c r="E15" s="285">
        <v>1.82</v>
      </c>
      <c r="F15" s="277">
        <v>4.24</v>
      </c>
      <c r="G15" s="278">
        <v>1176</v>
      </c>
      <c r="H15" s="331">
        <f t="shared" si="0"/>
        <v>10701.6</v>
      </c>
      <c r="I15" s="285">
        <f t="shared" si="1"/>
        <v>2.4849212303075747</v>
      </c>
      <c r="J15" s="330">
        <f t="shared" si="2"/>
        <v>7261.604220499974</v>
      </c>
    </row>
    <row r="16" spans="2:10" ht="13.5">
      <c r="B16" s="287">
        <v>9.1</v>
      </c>
      <c r="C16" s="285">
        <v>16.38</v>
      </c>
      <c r="D16" s="286" t="s">
        <v>1341</v>
      </c>
      <c r="E16" s="285">
        <v>1.82</v>
      </c>
      <c r="F16" s="277">
        <v>4.24</v>
      </c>
      <c r="G16" s="278">
        <v>1176</v>
      </c>
      <c r="H16" s="331">
        <f t="shared" si="0"/>
        <v>10701.6</v>
      </c>
      <c r="I16" s="285">
        <f t="shared" si="1"/>
        <v>2.4849212303075747</v>
      </c>
      <c r="J16" s="330">
        <f t="shared" si="2"/>
        <v>7261.604220499974</v>
      </c>
    </row>
    <row r="17" spans="2:10" ht="13.5">
      <c r="B17" s="287">
        <v>9.1</v>
      </c>
      <c r="C17" s="285">
        <v>20.02</v>
      </c>
      <c r="D17" s="286" t="s">
        <v>1341</v>
      </c>
      <c r="E17" s="285">
        <v>1.82</v>
      </c>
      <c r="F17" s="277">
        <v>4.24</v>
      </c>
      <c r="G17" s="278">
        <v>1176</v>
      </c>
      <c r="H17" s="331">
        <f t="shared" si="0"/>
        <v>10701.6</v>
      </c>
      <c r="I17" s="285">
        <f t="shared" si="1"/>
        <v>2.4849212303075747</v>
      </c>
      <c r="J17" s="330">
        <f t="shared" si="2"/>
        <v>7261.604220499974</v>
      </c>
    </row>
    <row r="18" spans="2:10" ht="13.5">
      <c r="B18" s="287">
        <v>9.1</v>
      </c>
      <c r="C18" s="285">
        <v>21.84</v>
      </c>
      <c r="D18" s="286" t="s">
        <v>1342</v>
      </c>
      <c r="E18" s="285">
        <v>1.82</v>
      </c>
      <c r="F18" s="277">
        <v>5.24</v>
      </c>
      <c r="G18" s="278">
        <v>1006</v>
      </c>
      <c r="H18" s="331">
        <f t="shared" si="0"/>
        <v>9154.6</v>
      </c>
      <c r="I18" s="285">
        <f t="shared" si="1"/>
        <v>2.4849212303075747</v>
      </c>
      <c r="J18" s="330">
        <f t="shared" si="2"/>
        <v>6211.882521958311</v>
      </c>
    </row>
    <row r="19" spans="2:10" ht="13.5">
      <c r="B19" s="287">
        <v>0</v>
      </c>
      <c r="C19" s="285">
        <v>0</v>
      </c>
      <c r="D19" s="286" t="s">
        <v>1342</v>
      </c>
      <c r="E19" s="285">
        <v>1.82</v>
      </c>
      <c r="F19" s="277">
        <v>5.24</v>
      </c>
      <c r="G19" s="278">
        <v>1006</v>
      </c>
      <c r="H19" s="331">
        <f t="shared" si="0"/>
        <v>0</v>
      </c>
      <c r="I19" s="285">
        <f t="shared" si="1"/>
        <v>-6.615078769692425</v>
      </c>
      <c r="J19" s="330">
        <f t="shared" si="2"/>
        <v>44021.822732010856</v>
      </c>
    </row>
    <row r="20" spans="2:10" ht="13.5">
      <c r="B20" s="287">
        <v>0</v>
      </c>
      <c r="C20" s="285">
        <v>21.84</v>
      </c>
      <c r="D20" s="286" t="s">
        <v>1342</v>
      </c>
      <c r="E20" s="285">
        <v>1.82</v>
      </c>
      <c r="F20" s="277">
        <v>5.24</v>
      </c>
      <c r="G20" s="278">
        <v>1006</v>
      </c>
      <c r="H20" s="331">
        <f t="shared" si="0"/>
        <v>0</v>
      </c>
      <c r="I20" s="285">
        <f t="shared" si="1"/>
        <v>-6.615078769692425</v>
      </c>
      <c r="J20" s="330">
        <f t="shared" si="2"/>
        <v>44021.822732010856</v>
      </c>
    </row>
    <row r="21" spans="2:10" ht="13.5">
      <c r="B21" s="287"/>
      <c r="C21" s="285"/>
      <c r="D21" s="286"/>
      <c r="E21" s="285"/>
      <c r="F21" s="277"/>
      <c r="G21" s="278"/>
      <c r="H21" s="331"/>
      <c r="I21" s="285"/>
      <c r="J21" s="330"/>
    </row>
    <row r="22" spans="2:10" ht="13.5">
      <c r="B22" s="287">
        <v>0</v>
      </c>
      <c r="C22" s="285">
        <v>3.64</v>
      </c>
      <c r="D22" s="289" t="s">
        <v>404</v>
      </c>
      <c r="E22" s="288"/>
      <c r="F22" s="277">
        <v>1.79</v>
      </c>
      <c r="G22" s="278">
        <v>340</v>
      </c>
      <c r="H22" s="331">
        <f aca="true" t="shared" si="3" ref="H22:H29">G22*B22</f>
        <v>0</v>
      </c>
      <c r="I22" s="285">
        <f aca="true" t="shared" si="4" ref="I22:I29">B22-$H$34</f>
        <v>-6.615078769692425</v>
      </c>
      <c r="J22" s="330">
        <f aca="true" t="shared" si="5" ref="J22:J29">G22*I22^2</f>
        <v>14878.150823940052</v>
      </c>
    </row>
    <row r="23" spans="2:10" ht="13.5">
      <c r="B23" s="287">
        <v>0</v>
      </c>
      <c r="C23" s="285">
        <v>5.46</v>
      </c>
      <c r="D23" s="289" t="s">
        <v>404</v>
      </c>
      <c r="E23" s="288"/>
      <c r="F23" s="277">
        <v>1.79</v>
      </c>
      <c r="G23" s="278">
        <v>340</v>
      </c>
      <c r="H23" s="331">
        <f t="shared" si="3"/>
        <v>0</v>
      </c>
      <c r="I23" s="285">
        <f t="shared" si="4"/>
        <v>-6.615078769692425</v>
      </c>
      <c r="J23" s="330">
        <f t="shared" si="5"/>
        <v>14878.150823940052</v>
      </c>
    </row>
    <row r="24" spans="2:10" ht="13.5">
      <c r="B24" s="287">
        <v>0</v>
      </c>
      <c r="C24" s="285">
        <v>7.28</v>
      </c>
      <c r="D24" s="289" t="s">
        <v>404</v>
      </c>
      <c r="E24" s="288"/>
      <c r="F24" s="277">
        <v>1.79</v>
      </c>
      <c r="G24" s="278">
        <v>340</v>
      </c>
      <c r="H24" s="331">
        <f t="shared" si="3"/>
        <v>0</v>
      </c>
      <c r="I24" s="285">
        <f t="shared" si="4"/>
        <v>-6.615078769692425</v>
      </c>
      <c r="J24" s="330">
        <f t="shared" si="5"/>
        <v>14878.150823940052</v>
      </c>
    </row>
    <row r="25" spans="2:10" ht="13.5">
      <c r="B25" s="287">
        <v>0</v>
      </c>
      <c r="C25" s="285">
        <v>9.1</v>
      </c>
      <c r="D25" s="289" t="s">
        <v>404</v>
      </c>
      <c r="E25" s="288"/>
      <c r="F25" s="277">
        <v>1.79</v>
      </c>
      <c r="G25" s="278">
        <v>340</v>
      </c>
      <c r="H25" s="331">
        <f t="shared" si="3"/>
        <v>0</v>
      </c>
      <c r="I25" s="285">
        <f t="shared" si="4"/>
        <v>-6.615078769692425</v>
      </c>
      <c r="J25" s="330">
        <f t="shared" si="5"/>
        <v>14878.150823940052</v>
      </c>
    </row>
    <row r="26" spans="2:10" ht="13.5">
      <c r="B26" s="287">
        <v>0</v>
      </c>
      <c r="C26" s="285">
        <v>14.56</v>
      </c>
      <c r="D26" s="289" t="s">
        <v>404</v>
      </c>
      <c r="E26" s="288"/>
      <c r="F26" s="277">
        <v>1.79</v>
      </c>
      <c r="G26" s="278">
        <v>340</v>
      </c>
      <c r="H26" s="331">
        <f t="shared" si="3"/>
        <v>0</v>
      </c>
      <c r="I26" s="285">
        <f t="shared" si="4"/>
        <v>-6.615078769692425</v>
      </c>
      <c r="J26" s="330">
        <f t="shared" si="5"/>
        <v>14878.150823940052</v>
      </c>
    </row>
    <row r="27" spans="2:10" ht="13.5">
      <c r="B27" s="287">
        <v>0</v>
      </c>
      <c r="C27" s="285">
        <v>16.38</v>
      </c>
      <c r="D27" s="289" t="s">
        <v>404</v>
      </c>
      <c r="E27" s="288"/>
      <c r="F27" s="277">
        <v>1.79</v>
      </c>
      <c r="G27" s="278">
        <v>340</v>
      </c>
      <c r="H27" s="331">
        <f t="shared" si="3"/>
        <v>0</v>
      </c>
      <c r="I27" s="285">
        <f t="shared" si="4"/>
        <v>-6.615078769692425</v>
      </c>
      <c r="J27" s="330">
        <f t="shared" si="5"/>
        <v>14878.150823940052</v>
      </c>
    </row>
    <row r="28" spans="2:10" ht="13.5">
      <c r="B28" s="287">
        <v>0</v>
      </c>
      <c r="C28" s="285">
        <v>18.2</v>
      </c>
      <c r="D28" s="289" t="s">
        <v>404</v>
      </c>
      <c r="E28" s="288"/>
      <c r="F28" s="277">
        <v>1.79</v>
      </c>
      <c r="G28" s="278">
        <v>340</v>
      </c>
      <c r="H28" s="331">
        <f t="shared" si="3"/>
        <v>0</v>
      </c>
      <c r="I28" s="285">
        <f t="shared" si="4"/>
        <v>-6.615078769692425</v>
      </c>
      <c r="J28" s="330">
        <f t="shared" si="5"/>
        <v>14878.150823940052</v>
      </c>
    </row>
    <row r="29" spans="2:10" ht="13.5">
      <c r="B29" s="287">
        <v>0</v>
      </c>
      <c r="C29" s="285">
        <v>20.02</v>
      </c>
      <c r="D29" s="289" t="s">
        <v>404</v>
      </c>
      <c r="E29" s="288"/>
      <c r="F29" s="277">
        <v>1.79</v>
      </c>
      <c r="G29" s="278">
        <v>340</v>
      </c>
      <c r="H29" s="331">
        <f t="shared" si="3"/>
        <v>0</v>
      </c>
      <c r="I29" s="285">
        <f t="shared" si="4"/>
        <v>-6.615078769692425</v>
      </c>
      <c r="J29" s="330">
        <f t="shared" si="5"/>
        <v>14878.150823940052</v>
      </c>
    </row>
    <row r="30" spans="2:10" ht="13.5">
      <c r="B30" s="287"/>
      <c r="C30" s="285"/>
      <c r="D30" s="286"/>
      <c r="E30" s="285"/>
      <c r="F30" s="277"/>
      <c r="G30" s="278"/>
      <c r="H30" s="331"/>
      <c r="I30" s="285"/>
      <c r="J30" s="330"/>
    </row>
    <row r="31" spans="2:10" ht="13.5">
      <c r="B31" s="287"/>
      <c r="C31" s="285"/>
      <c r="D31" s="286"/>
      <c r="E31" s="285"/>
      <c r="F31" s="277"/>
      <c r="G31" s="278"/>
      <c r="H31" s="331"/>
      <c r="I31" s="285"/>
      <c r="J31" s="330"/>
    </row>
    <row r="32" spans="2:10" ht="13.5">
      <c r="B32" s="283" t="s">
        <v>361</v>
      </c>
      <c r="C32" s="282"/>
      <c r="D32" s="282"/>
      <c r="E32" s="282"/>
      <c r="F32" s="281" t="s">
        <v>1340</v>
      </c>
      <c r="G32" s="281" t="s">
        <v>401</v>
      </c>
      <c r="H32" s="329" t="s">
        <v>435</v>
      </c>
      <c r="I32" s="282"/>
      <c r="J32" s="328" t="s">
        <v>434</v>
      </c>
    </row>
    <row r="33" spans="2:10" ht="14.25" thickBot="1">
      <c r="B33" s="327"/>
      <c r="C33" s="323"/>
      <c r="D33" s="323"/>
      <c r="E33" s="323"/>
      <c r="F33" s="326">
        <f>SUM(F8:F31)</f>
        <v>73.44000000000004</v>
      </c>
      <c r="G33" s="325">
        <f>SUM(G8:G31)</f>
        <v>17329</v>
      </c>
      <c r="H33" s="324">
        <f>SUM(H8:H31)</f>
        <v>114632.70000000003</v>
      </c>
      <c r="I33" s="323"/>
      <c r="J33" s="322">
        <f>SUM(J8:J31)</f>
        <v>284853.2299174794</v>
      </c>
    </row>
    <row r="34" spans="7:8" ht="13.5">
      <c r="G34" s="321" t="s">
        <v>1339</v>
      </c>
      <c r="H34" s="320">
        <f>H33/G33</f>
        <v>6.615078769692425</v>
      </c>
    </row>
    <row r="35" ht="14.25" thickBot="1"/>
    <row r="36" spans="2:10" ht="14.25" thickBot="1">
      <c r="B36" s="916" t="s">
        <v>433</v>
      </c>
      <c r="C36" s="1022"/>
      <c r="D36" s="1022"/>
      <c r="E36" s="1022"/>
      <c r="F36" s="1022"/>
      <c r="G36" s="1022"/>
      <c r="H36" s="1022"/>
      <c r="I36" s="1022"/>
      <c r="J36" s="1023"/>
    </row>
    <row r="37" spans="2:10" ht="13.5">
      <c r="B37" s="319" t="s">
        <v>432</v>
      </c>
      <c r="C37" s="317"/>
      <c r="D37" s="318" t="s">
        <v>1338</v>
      </c>
      <c r="E37" s="317"/>
      <c r="F37" s="317"/>
      <c r="G37" s="317"/>
      <c r="H37" s="317"/>
      <c r="I37" s="586">
        <v>4.78</v>
      </c>
      <c r="J37" s="316" t="s">
        <v>1327</v>
      </c>
    </row>
    <row r="38" spans="2:10" ht="13.5">
      <c r="B38" s="313" t="s">
        <v>431</v>
      </c>
      <c r="C38" s="311"/>
      <c r="D38" s="312" t="s">
        <v>1337</v>
      </c>
      <c r="E38" s="311"/>
      <c r="F38" s="311"/>
      <c r="G38" s="311"/>
      <c r="H38" s="311"/>
      <c r="I38" s="310">
        <f>H33/G33</f>
        <v>6.615078769692425</v>
      </c>
      <c r="J38" s="309" t="s">
        <v>1327</v>
      </c>
    </row>
    <row r="39" spans="2:17" ht="13.5">
      <c r="B39" s="313" t="s">
        <v>430</v>
      </c>
      <c r="C39" s="311"/>
      <c r="D39" s="312" t="s">
        <v>1336</v>
      </c>
      <c r="E39" s="311"/>
      <c r="F39" s="311"/>
      <c r="G39" s="311"/>
      <c r="H39" s="311"/>
      <c r="I39" s="310">
        <f>ABS(I38-I37)</f>
        <v>1.8350787696924247</v>
      </c>
      <c r="J39" s="309" t="s">
        <v>1327</v>
      </c>
      <c r="L39" s="559"/>
      <c r="M39" s="585" t="s">
        <v>1335</v>
      </c>
      <c r="N39" s="585" t="s">
        <v>1334</v>
      </c>
      <c r="O39" s="585" t="s">
        <v>1333</v>
      </c>
      <c r="P39" s="585" t="s">
        <v>1332</v>
      </c>
      <c r="Q39" s="585" t="s">
        <v>1331</v>
      </c>
    </row>
    <row r="40" spans="2:17" ht="13.5">
      <c r="B40" s="313" t="s">
        <v>429</v>
      </c>
      <c r="C40" s="311"/>
      <c r="D40" s="312" t="s">
        <v>1330</v>
      </c>
      <c r="E40" s="311"/>
      <c r="F40" s="311"/>
      <c r="G40" s="311"/>
      <c r="H40" s="311"/>
      <c r="I40" s="315">
        <f>J33+J90</f>
        <v>1261352.0623174794</v>
      </c>
      <c r="J40" s="314"/>
      <c r="L40" s="585" t="s">
        <v>1329</v>
      </c>
      <c r="M40" s="320">
        <v>1</v>
      </c>
      <c r="N40" s="486">
        <f>1/(3.33*I42+0.5)</f>
        <v>0.8221961508061634</v>
      </c>
      <c r="O40" s="486">
        <f>(3.3-I42)/(3*(3.33*I42+0.5))</f>
        <v>0.8454666242854866</v>
      </c>
      <c r="P40" s="486">
        <f>(3.3-I42)/6</f>
        <v>0.5141514123220514</v>
      </c>
      <c r="Q40" s="486">
        <v>0.45</v>
      </c>
    </row>
    <row r="41" spans="2:17" ht="13.5">
      <c r="B41" s="313" t="s">
        <v>428</v>
      </c>
      <c r="C41" s="311"/>
      <c r="D41" s="312" t="s">
        <v>1328</v>
      </c>
      <c r="E41" s="311"/>
      <c r="F41" s="311"/>
      <c r="G41" s="311"/>
      <c r="H41" s="311"/>
      <c r="I41" s="310">
        <f>SQRT(I40/G33)</f>
        <v>8.5316181592152</v>
      </c>
      <c r="J41" s="309" t="s">
        <v>1327</v>
      </c>
      <c r="L41" s="585" t="s">
        <v>1326</v>
      </c>
      <c r="M41" s="320">
        <v>1</v>
      </c>
      <c r="N41" s="486">
        <f>1/(3.33*I42+0.5)</f>
        <v>0.8221961508061634</v>
      </c>
      <c r="O41" s="486">
        <f>(2.3-I42)/(2*(3.33*I42+0.5))</f>
        <v>0.8571018610251482</v>
      </c>
      <c r="P41" s="486">
        <f>(2.3-I42)/4</f>
        <v>0.5212271184830771</v>
      </c>
      <c r="Q41" s="486">
        <v>0.425</v>
      </c>
    </row>
    <row r="42" spans="2:17" ht="14.25" thickBot="1">
      <c r="B42" s="308" t="s">
        <v>427</v>
      </c>
      <c r="C42" s="282"/>
      <c r="D42" s="307" t="s">
        <v>1325</v>
      </c>
      <c r="E42" s="282"/>
      <c r="F42" s="282"/>
      <c r="G42" s="282"/>
      <c r="H42" s="282"/>
      <c r="I42" s="306">
        <f>I39/I41</f>
        <v>0.21509152606769133</v>
      </c>
      <c r="J42" s="305"/>
      <c r="L42" s="585" t="s">
        <v>1324</v>
      </c>
      <c r="M42" s="320">
        <v>1</v>
      </c>
      <c r="N42" s="486">
        <f>1/(3.33*I42+0.5)</f>
        <v>0.8221961508061634</v>
      </c>
      <c r="O42" s="486">
        <f>(3.6-2*I42)/(3*(3.33*I42+0.5))</f>
        <v>0.8687370977648099</v>
      </c>
      <c r="P42" s="486">
        <f>(3.6-2*I42)/6</f>
        <v>0.5283028246441029</v>
      </c>
      <c r="Q42" s="486">
        <v>0.4</v>
      </c>
    </row>
    <row r="43" spans="2:17" ht="14.25" thickBot="1">
      <c r="B43" s="304" t="s">
        <v>426</v>
      </c>
      <c r="C43" s="274"/>
      <c r="D43" s="274"/>
      <c r="E43" s="303" t="s">
        <v>1323</v>
      </c>
      <c r="F43" s="302">
        <f>IF(I42&lt;=0.15,M43,IF(I42&lt;=0.3,N43,IF(I42&lt;0.45,O43,IF(I42&lt;0.6,P43,Q43))))</f>
        <v>0.8221961508061634</v>
      </c>
      <c r="G43" s="274"/>
      <c r="H43" s="301" t="s">
        <v>1322</v>
      </c>
      <c r="I43" s="584">
        <v>0.28</v>
      </c>
      <c r="J43" s="300"/>
      <c r="M43" s="320">
        <f>IF(I43&lt;0.5,M42,IF(I43&lt;1,M41,M40))</f>
        <v>1</v>
      </c>
      <c r="N43" s="486">
        <f>IF(I43&lt;0.5,N42,IF(I43&lt;1,N41,N40))</f>
        <v>0.8221961508061634</v>
      </c>
      <c r="O43" s="486">
        <f>IF(I43&lt;0.5,O42,IF(I43&lt;1,O41,O40))</f>
        <v>0.8687370977648099</v>
      </c>
      <c r="P43" s="486">
        <f>IF(I43&lt;0.5,P42,IF(I43&lt;1,P41,P40))</f>
        <v>0.5283028246441029</v>
      </c>
      <c r="Q43" s="486">
        <f>IF(I43&lt;0.5,Q42,IF(I43&lt;1,Q41,Q40))</f>
        <v>0.4</v>
      </c>
    </row>
    <row r="59" ht="14.25" thickBot="1"/>
    <row r="60" spans="2:10" ht="19.5" thickBot="1">
      <c r="B60" s="879" t="s">
        <v>422</v>
      </c>
      <c r="C60" s="1022"/>
      <c r="D60" s="1022"/>
      <c r="E60" s="1022"/>
      <c r="F60" s="1022"/>
      <c r="G60" s="1022"/>
      <c r="H60" s="1022"/>
      <c r="I60" s="1022"/>
      <c r="J60" s="1023"/>
    </row>
    <row r="61" ht="14.25" thickBot="1"/>
    <row r="62" spans="2:10" ht="14.25" thickBot="1">
      <c r="B62" s="916" t="s">
        <v>1353</v>
      </c>
      <c r="C62" s="1022"/>
      <c r="D62" s="1022"/>
      <c r="E62" s="1022"/>
      <c r="F62" s="1022"/>
      <c r="G62" s="1022"/>
      <c r="H62" s="1022"/>
      <c r="I62" s="1022"/>
      <c r="J62" s="1023"/>
    </row>
    <row r="63" spans="2:10" ht="13.5">
      <c r="B63" s="298" t="s">
        <v>1352</v>
      </c>
      <c r="C63" s="271" t="s">
        <v>1351</v>
      </c>
      <c r="D63" s="271" t="s">
        <v>1350</v>
      </c>
      <c r="E63" s="271" t="s">
        <v>1349</v>
      </c>
      <c r="F63" s="271" t="s">
        <v>1348</v>
      </c>
      <c r="G63" s="271" t="s">
        <v>408</v>
      </c>
      <c r="H63" s="340" t="s">
        <v>437</v>
      </c>
      <c r="I63" s="339" t="s">
        <v>1347</v>
      </c>
      <c r="J63" s="338" t="s">
        <v>436</v>
      </c>
    </row>
    <row r="64" spans="2:10" ht="14.25" thickBot="1">
      <c r="B64" s="296" t="s">
        <v>1327</v>
      </c>
      <c r="C64" s="268" t="s">
        <v>1327</v>
      </c>
      <c r="D64" s="295"/>
      <c r="E64" s="268" t="s">
        <v>1327</v>
      </c>
      <c r="F64" s="268" t="s">
        <v>1346</v>
      </c>
      <c r="G64" s="268" t="s">
        <v>1345</v>
      </c>
      <c r="H64" s="337"/>
      <c r="I64" s="336" t="s">
        <v>1344</v>
      </c>
      <c r="J64" s="335"/>
    </row>
    <row r="65" spans="2:10" ht="13.5">
      <c r="B65" s="294">
        <v>0</v>
      </c>
      <c r="C65" s="292">
        <v>0</v>
      </c>
      <c r="D65" s="286" t="s">
        <v>1341</v>
      </c>
      <c r="E65" s="292">
        <v>2.275</v>
      </c>
      <c r="F65" s="291">
        <v>5.3</v>
      </c>
      <c r="G65" s="293">
        <v>1471</v>
      </c>
      <c r="H65" s="334">
        <f aca="true" t="shared" si="6" ref="H65:H72">G65*B65</f>
        <v>0</v>
      </c>
      <c r="I65" s="292">
        <f aca="true" t="shared" si="7" ref="I65:I72">B65-$H$91</f>
        <v>-11.829999999999998</v>
      </c>
      <c r="J65" s="333">
        <f aca="true" t="shared" si="8" ref="J65:J72">G65*I65^2</f>
        <v>205864.83189999993</v>
      </c>
    </row>
    <row r="66" spans="2:10" ht="13.5">
      <c r="B66" s="287">
        <v>0</v>
      </c>
      <c r="C66" s="285">
        <v>6.37</v>
      </c>
      <c r="D66" s="286" t="s">
        <v>1342</v>
      </c>
      <c r="E66" s="285">
        <v>1.82</v>
      </c>
      <c r="F66" s="277">
        <v>5.24</v>
      </c>
      <c r="G66" s="278">
        <v>1006</v>
      </c>
      <c r="H66" s="331">
        <f t="shared" si="6"/>
        <v>0</v>
      </c>
      <c r="I66" s="285">
        <f t="shared" si="7"/>
        <v>-11.829999999999998</v>
      </c>
      <c r="J66" s="330">
        <f t="shared" si="8"/>
        <v>140788.59339999995</v>
      </c>
    </row>
    <row r="67" spans="2:10" ht="13.5">
      <c r="B67" s="287">
        <v>0</v>
      </c>
      <c r="C67" s="285">
        <v>8.19</v>
      </c>
      <c r="D67" s="286" t="s">
        <v>1341</v>
      </c>
      <c r="E67" s="285">
        <v>0.91</v>
      </c>
      <c r="F67" s="277">
        <v>2.12</v>
      </c>
      <c r="G67" s="278">
        <v>588</v>
      </c>
      <c r="H67" s="331">
        <f t="shared" si="6"/>
        <v>0</v>
      </c>
      <c r="I67" s="285">
        <f t="shared" si="7"/>
        <v>-11.829999999999998</v>
      </c>
      <c r="J67" s="330">
        <f t="shared" si="8"/>
        <v>82289.95319999997</v>
      </c>
    </row>
    <row r="68" spans="2:10" ht="13.5">
      <c r="B68" s="287">
        <v>9.1</v>
      </c>
      <c r="C68" s="285">
        <v>7.28</v>
      </c>
      <c r="D68" s="286" t="s">
        <v>1343</v>
      </c>
      <c r="E68" s="285">
        <v>1.82</v>
      </c>
      <c r="F68" s="277">
        <v>3.82</v>
      </c>
      <c r="G68" s="278">
        <v>893</v>
      </c>
      <c r="H68" s="331">
        <f t="shared" si="6"/>
        <v>8126.299999999999</v>
      </c>
      <c r="I68" s="285">
        <f t="shared" si="7"/>
        <v>-2.7299999999999986</v>
      </c>
      <c r="J68" s="330">
        <f t="shared" si="8"/>
        <v>6655.4396999999935</v>
      </c>
    </row>
    <row r="69" spans="2:10" ht="13.5">
      <c r="B69" s="287">
        <v>14.56</v>
      </c>
      <c r="C69" s="285">
        <v>7.28</v>
      </c>
      <c r="D69" s="286" t="s">
        <v>1343</v>
      </c>
      <c r="E69" s="285">
        <v>1.82</v>
      </c>
      <c r="F69" s="277">
        <v>3.82</v>
      </c>
      <c r="G69" s="278">
        <v>893</v>
      </c>
      <c r="H69" s="331">
        <f t="shared" si="6"/>
        <v>13002.08</v>
      </c>
      <c r="I69" s="285">
        <f t="shared" si="7"/>
        <v>2.730000000000002</v>
      </c>
      <c r="J69" s="330">
        <f t="shared" si="8"/>
        <v>6655.439700000011</v>
      </c>
    </row>
    <row r="70" spans="2:10" ht="13.5">
      <c r="B70" s="287">
        <v>23.66</v>
      </c>
      <c r="C70" s="285">
        <v>0</v>
      </c>
      <c r="D70" s="286" t="s">
        <v>1341</v>
      </c>
      <c r="E70" s="285">
        <v>2.275</v>
      </c>
      <c r="F70" s="277">
        <v>5.3</v>
      </c>
      <c r="G70" s="278">
        <v>1471</v>
      </c>
      <c r="H70" s="331">
        <f t="shared" si="6"/>
        <v>34803.86</v>
      </c>
      <c r="I70" s="285">
        <f t="shared" si="7"/>
        <v>11.830000000000002</v>
      </c>
      <c r="J70" s="330">
        <f t="shared" si="8"/>
        <v>205864.83190000005</v>
      </c>
    </row>
    <row r="71" spans="2:10" ht="13.5">
      <c r="B71" s="287">
        <v>23.66</v>
      </c>
      <c r="C71" s="285">
        <v>6.37</v>
      </c>
      <c r="D71" s="286" t="s">
        <v>1342</v>
      </c>
      <c r="E71" s="285">
        <v>1.82</v>
      </c>
      <c r="F71" s="277">
        <v>5.24</v>
      </c>
      <c r="G71" s="278">
        <v>1006</v>
      </c>
      <c r="H71" s="331">
        <f t="shared" si="6"/>
        <v>23801.96</v>
      </c>
      <c r="I71" s="285">
        <f t="shared" si="7"/>
        <v>11.830000000000002</v>
      </c>
      <c r="J71" s="330">
        <f t="shared" si="8"/>
        <v>140788.59340000004</v>
      </c>
    </row>
    <row r="72" spans="2:10" ht="13.5">
      <c r="B72" s="287">
        <v>23.66</v>
      </c>
      <c r="C72" s="285">
        <v>8.19</v>
      </c>
      <c r="D72" s="286" t="s">
        <v>1341</v>
      </c>
      <c r="E72" s="285">
        <v>0.91</v>
      </c>
      <c r="F72" s="277">
        <v>2.12</v>
      </c>
      <c r="G72" s="278">
        <v>588</v>
      </c>
      <c r="H72" s="331">
        <f t="shared" si="6"/>
        <v>13912.08</v>
      </c>
      <c r="I72" s="285">
        <f t="shared" si="7"/>
        <v>11.830000000000002</v>
      </c>
      <c r="J72" s="330">
        <f t="shared" si="8"/>
        <v>82289.95320000002</v>
      </c>
    </row>
    <row r="73" spans="2:10" ht="13.5">
      <c r="B73" s="287"/>
      <c r="C73" s="285"/>
      <c r="D73" s="286"/>
      <c r="E73" s="285"/>
      <c r="F73" s="277"/>
      <c r="G73" s="278"/>
      <c r="H73" s="331"/>
      <c r="I73" s="285"/>
      <c r="J73" s="330"/>
    </row>
    <row r="74" spans="2:10" ht="13.5">
      <c r="B74" s="287"/>
      <c r="C74" s="285"/>
      <c r="D74" s="286"/>
      <c r="E74" s="285"/>
      <c r="F74" s="277"/>
      <c r="G74" s="278"/>
      <c r="H74" s="331"/>
      <c r="I74" s="285"/>
      <c r="J74" s="330"/>
    </row>
    <row r="75" spans="2:10" ht="13.5">
      <c r="B75" s="287"/>
      <c r="C75" s="285"/>
      <c r="D75" s="286"/>
      <c r="E75" s="285"/>
      <c r="F75" s="277"/>
      <c r="G75" s="278"/>
      <c r="H75" s="331"/>
      <c r="I75" s="285"/>
      <c r="J75" s="330"/>
    </row>
    <row r="76" spans="2:10" ht="13.5">
      <c r="B76" s="287"/>
      <c r="C76" s="285"/>
      <c r="D76" s="286"/>
      <c r="E76" s="285"/>
      <c r="F76" s="277"/>
      <c r="G76" s="278"/>
      <c r="H76" s="331"/>
      <c r="I76" s="285"/>
      <c r="J76" s="330"/>
    </row>
    <row r="77" spans="2:10" ht="13.5">
      <c r="B77" s="287"/>
      <c r="C77" s="285"/>
      <c r="D77" s="286"/>
      <c r="E77" s="285"/>
      <c r="F77" s="277"/>
      <c r="G77" s="278"/>
      <c r="H77" s="331"/>
      <c r="I77" s="285"/>
      <c r="J77" s="330"/>
    </row>
    <row r="78" spans="2:10" ht="13.5">
      <c r="B78" s="287"/>
      <c r="C78" s="285"/>
      <c r="D78" s="286"/>
      <c r="E78" s="285"/>
      <c r="F78" s="277"/>
      <c r="G78" s="278"/>
      <c r="H78" s="331"/>
      <c r="I78" s="285"/>
      <c r="J78" s="330"/>
    </row>
    <row r="79" spans="2:10" ht="13.5">
      <c r="B79" s="287">
        <v>0</v>
      </c>
      <c r="C79" s="285">
        <v>4.55</v>
      </c>
      <c r="D79" s="289" t="s">
        <v>404</v>
      </c>
      <c r="E79" s="288"/>
      <c r="F79" s="277">
        <v>1.79</v>
      </c>
      <c r="G79" s="278">
        <v>340</v>
      </c>
      <c r="H79" s="331">
        <f aca="true" t="shared" si="9" ref="H79:H84">G79*B79</f>
        <v>0</v>
      </c>
      <c r="I79" s="285">
        <f aca="true" t="shared" si="10" ref="I79:I84">B79-$H$91</f>
        <v>-11.829999999999998</v>
      </c>
      <c r="J79" s="330">
        <f aca="true" t="shared" si="11" ref="J79:J84">G79*I79^2</f>
        <v>47582.62599999998</v>
      </c>
    </row>
    <row r="80" spans="2:10" ht="13.5">
      <c r="B80" s="287">
        <v>9.1</v>
      </c>
      <c r="C80" s="285">
        <v>0</v>
      </c>
      <c r="D80" s="289" t="s">
        <v>404</v>
      </c>
      <c r="E80" s="288"/>
      <c r="F80" s="277">
        <v>1.79</v>
      </c>
      <c r="G80" s="278">
        <v>340</v>
      </c>
      <c r="H80" s="331">
        <f t="shared" si="9"/>
        <v>3094</v>
      </c>
      <c r="I80" s="285">
        <f t="shared" si="10"/>
        <v>-2.7299999999999986</v>
      </c>
      <c r="J80" s="330">
        <f t="shared" si="11"/>
        <v>2533.9859999999976</v>
      </c>
    </row>
    <row r="81" spans="2:10" ht="13.5">
      <c r="B81" s="287">
        <v>9.1</v>
      </c>
      <c r="C81" s="285">
        <v>4.55</v>
      </c>
      <c r="D81" s="289" t="s">
        <v>404</v>
      </c>
      <c r="E81" s="288"/>
      <c r="F81" s="277">
        <v>1.79</v>
      </c>
      <c r="G81" s="278">
        <v>340</v>
      </c>
      <c r="H81" s="331">
        <f t="shared" si="9"/>
        <v>3094</v>
      </c>
      <c r="I81" s="285">
        <f t="shared" si="10"/>
        <v>-2.7299999999999986</v>
      </c>
      <c r="J81" s="330">
        <f t="shared" si="11"/>
        <v>2533.9859999999976</v>
      </c>
    </row>
    <row r="82" spans="2:10" ht="13.5">
      <c r="B82" s="287">
        <v>14.56</v>
      </c>
      <c r="C82" s="285">
        <v>0</v>
      </c>
      <c r="D82" s="289" t="s">
        <v>404</v>
      </c>
      <c r="E82" s="288"/>
      <c r="F82" s="277">
        <v>1.79</v>
      </c>
      <c r="G82" s="278">
        <v>340</v>
      </c>
      <c r="H82" s="331">
        <f t="shared" si="9"/>
        <v>4950.400000000001</v>
      </c>
      <c r="I82" s="285">
        <f t="shared" si="10"/>
        <v>2.730000000000002</v>
      </c>
      <c r="J82" s="330">
        <f t="shared" si="11"/>
        <v>2533.986000000004</v>
      </c>
    </row>
    <row r="83" spans="2:10" ht="13.5">
      <c r="B83" s="287">
        <v>14.56</v>
      </c>
      <c r="C83" s="285">
        <v>4.55</v>
      </c>
      <c r="D83" s="289" t="s">
        <v>404</v>
      </c>
      <c r="E83" s="288"/>
      <c r="F83" s="277">
        <v>1.79</v>
      </c>
      <c r="G83" s="278">
        <v>340</v>
      </c>
      <c r="H83" s="331">
        <f t="shared" si="9"/>
        <v>4950.400000000001</v>
      </c>
      <c r="I83" s="285">
        <f t="shared" si="10"/>
        <v>2.730000000000002</v>
      </c>
      <c r="J83" s="330">
        <f t="shared" si="11"/>
        <v>2533.986000000004</v>
      </c>
    </row>
    <row r="84" spans="2:10" ht="13.5">
      <c r="B84" s="287">
        <v>23.66</v>
      </c>
      <c r="C84" s="285">
        <v>4.55</v>
      </c>
      <c r="D84" s="289" t="s">
        <v>404</v>
      </c>
      <c r="E84" s="288"/>
      <c r="F84" s="277">
        <v>1.79</v>
      </c>
      <c r="G84" s="278">
        <v>340</v>
      </c>
      <c r="H84" s="331">
        <f t="shared" si="9"/>
        <v>8044.4</v>
      </c>
      <c r="I84" s="285">
        <f t="shared" si="10"/>
        <v>11.830000000000002</v>
      </c>
      <c r="J84" s="330">
        <f t="shared" si="11"/>
        <v>47582.62600000001</v>
      </c>
    </row>
    <row r="85" spans="2:10" ht="13.5">
      <c r="B85" s="287"/>
      <c r="C85" s="285"/>
      <c r="D85" s="286"/>
      <c r="E85" s="285"/>
      <c r="F85" s="277"/>
      <c r="G85" s="278"/>
      <c r="H85" s="331"/>
      <c r="I85" s="285"/>
      <c r="J85" s="330"/>
    </row>
    <row r="86" spans="2:10" ht="13.5">
      <c r="B86" s="287"/>
      <c r="C86" s="285"/>
      <c r="D86" s="286"/>
      <c r="E86" s="285"/>
      <c r="F86" s="277"/>
      <c r="G86" s="278"/>
      <c r="H86" s="331"/>
      <c r="I86" s="285"/>
      <c r="J86" s="330"/>
    </row>
    <row r="87" spans="2:10" ht="13.5">
      <c r="B87" s="287"/>
      <c r="C87" s="285"/>
      <c r="D87" s="286"/>
      <c r="E87" s="285"/>
      <c r="F87" s="277"/>
      <c r="G87" s="278"/>
      <c r="H87" s="331"/>
      <c r="I87" s="285"/>
      <c r="J87" s="330"/>
    </row>
    <row r="88" spans="2:10" ht="13.5">
      <c r="B88" s="287"/>
      <c r="C88" s="285"/>
      <c r="D88" s="286"/>
      <c r="E88" s="285"/>
      <c r="F88" s="277"/>
      <c r="G88" s="332"/>
      <c r="H88" s="331"/>
      <c r="I88" s="285"/>
      <c r="J88" s="330"/>
    </row>
    <row r="89" spans="2:10" ht="13.5">
      <c r="B89" s="283" t="s">
        <v>361</v>
      </c>
      <c r="C89" s="282"/>
      <c r="D89" s="282"/>
      <c r="E89" s="282"/>
      <c r="F89" s="281" t="s">
        <v>1340</v>
      </c>
      <c r="G89" s="281" t="s">
        <v>401</v>
      </c>
      <c r="H89" s="329" t="s">
        <v>435</v>
      </c>
      <c r="I89" s="282"/>
      <c r="J89" s="328" t="s">
        <v>434</v>
      </c>
    </row>
    <row r="90" spans="2:10" ht="14.25" thickBot="1">
      <c r="B90" s="327"/>
      <c r="C90" s="323"/>
      <c r="D90" s="323"/>
      <c r="E90" s="323"/>
      <c r="F90" s="326">
        <f>SUM(F65:F88)</f>
        <v>43.699999999999996</v>
      </c>
      <c r="G90" s="325">
        <f>SUM(G65:G88)</f>
        <v>9956</v>
      </c>
      <c r="H90" s="324">
        <f>SUM(H65:H88)</f>
        <v>117779.47999999998</v>
      </c>
      <c r="I90" s="323"/>
      <c r="J90" s="322">
        <f>SUM(J65:J88)</f>
        <v>976498.8324000001</v>
      </c>
    </row>
    <row r="91" spans="7:8" ht="13.5">
      <c r="G91" s="321" t="s">
        <v>1339</v>
      </c>
      <c r="H91" s="320">
        <f>H90/G90</f>
        <v>11.829999999999998</v>
      </c>
    </row>
    <row r="92" ht="14.25" thickBot="1"/>
    <row r="93" spans="2:10" ht="14.25" thickBot="1">
      <c r="B93" s="916" t="s">
        <v>433</v>
      </c>
      <c r="C93" s="1022"/>
      <c r="D93" s="1022"/>
      <c r="E93" s="1022"/>
      <c r="F93" s="1022"/>
      <c r="G93" s="1022"/>
      <c r="H93" s="1022"/>
      <c r="I93" s="1022"/>
      <c r="J93" s="1023"/>
    </row>
    <row r="94" spans="2:10" ht="13.5">
      <c r="B94" s="319" t="s">
        <v>432</v>
      </c>
      <c r="C94" s="317"/>
      <c r="D94" s="318" t="s">
        <v>1338</v>
      </c>
      <c r="E94" s="317"/>
      <c r="F94" s="317"/>
      <c r="G94" s="317"/>
      <c r="H94" s="317"/>
      <c r="I94" s="586">
        <v>11.83</v>
      </c>
      <c r="J94" s="316" t="s">
        <v>1327</v>
      </c>
    </row>
    <row r="95" spans="2:10" ht="13.5">
      <c r="B95" s="313" t="s">
        <v>431</v>
      </c>
      <c r="C95" s="311"/>
      <c r="D95" s="312" t="s">
        <v>1337</v>
      </c>
      <c r="E95" s="311"/>
      <c r="F95" s="311"/>
      <c r="G95" s="311"/>
      <c r="H95" s="311"/>
      <c r="I95" s="310">
        <f>H90/G90</f>
        <v>11.829999999999998</v>
      </c>
      <c r="J95" s="309" t="s">
        <v>1327</v>
      </c>
    </row>
    <row r="96" spans="2:17" ht="13.5">
      <c r="B96" s="313" t="s">
        <v>430</v>
      </c>
      <c r="C96" s="311"/>
      <c r="D96" s="312" t="s">
        <v>1336</v>
      </c>
      <c r="E96" s="311"/>
      <c r="F96" s="311"/>
      <c r="G96" s="311"/>
      <c r="H96" s="311"/>
      <c r="I96" s="310">
        <f>ABS(I95-I94)</f>
        <v>1.7763568394002505E-15</v>
      </c>
      <c r="J96" s="309" t="s">
        <v>1327</v>
      </c>
      <c r="L96" s="559"/>
      <c r="M96" s="585" t="s">
        <v>1335</v>
      </c>
      <c r="N96" s="585" t="s">
        <v>1334</v>
      </c>
      <c r="O96" s="585" t="s">
        <v>1333</v>
      </c>
      <c r="P96" s="585" t="s">
        <v>1332</v>
      </c>
      <c r="Q96" s="585" t="s">
        <v>1331</v>
      </c>
    </row>
    <row r="97" spans="2:17" ht="13.5">
      <c r="B97" s="313" t="s">
        <v>429</v>
      </c>
      <c r="C97" s="311"/>
      <c r="D97" s="312" t="s">
        <v>1330</v>
      </c>
      <c r="E97" s="311"/>
      <c r="F97" s="311"/>
      <c r="G97" s="311"/>
      <c r="H97" s="311"/>
      <c r="I97" s="315">
        <f>J33+J90</f>
        <v>1261352.0623174794</v>
      </c>
      <c r="J97" s="314"/>
      <c r="L97" s="585" t="s">
        <v>1329</v>
      </c>
      <c r="M97" s="320">
        <v>1</v>
      </c>
      <c r="N97" s="486">
        <f>1/(3.33*I99+0.5)</f>
        <v>1.9999999999999978</v>
      </c>
      <c r="O97" s="486">
        <f>(3.3-I99)/(3*(3.33*I99+0.5))</f>
        <v>2.199999999999997</v>
      </c>
      <c r="P97" s="486">
        <f>(3.3-I99)/6</f>
        <v>0.5499999999999999</v>
      </c>
      <c r="Q97" s="486">
        <v>0.45</v>
      </c>
    </row>
    <row r="98" spans="2:17" ht="13.5">
      <c r="B98" s="313" t="s">
        <v>428</v>
      </c>
      <c r="C98" s="311"/>
      <c r="D98" s="312" t="s">
        <v>1328</v>
      </c>
      <c r="E98" s="311"/>
      <c r="F98" s="311"/>
      <c r="G98" s="311"/>
      <c r="H98" s="311"/>
      <c r="I98" s="310">
        <f>SQRT(I97/G90)</f>
        <v>11.255783131748199</v>
      </c>
      <c r="J98" s="309" t="s">
        <v>1327</v>
      </c>
      <c r="L98" s="585" t="s">
        <v>1326</v>
      </c>
      <c r="M98" s="320">
        <v>1</v>
      </c>
      <c r="N98" s="486">
        <f>1/(3.33*I99+0.5)</f>
        <v>1.9999999999999978</v>
      </c>
      <c r="O98" s="486">
        <f>(2.3-I99)/(2*(3.33*I99+0.5))</f>
        <v>2.299999999999997</v>
      </c>
      <c r="P98" s="486">
        <f>(2.3-I99)/4</f>
        <v>0.575</v>
      </c>
      <c r="Q98" s="486">
        <v>0.425</v>
      </c>
    </row>
    <row r="99" spans="2:17" ht="14.25" thickBot="1">
      <c r="B99" s="308" t="s">
        <v>427</v>
      </c>
      <c r="C99" s="282"/>
      <c r="D99" s="307" t="s">
        <v>1325</v>
      </c>
      <c r="E99" s="282"/>
      <c r="F99" s="282"/>
      <c r="G99" s="282"/>
      <c r="H99" s="282"/>
      <c r="I99" s="306">
        <f>I96/I98</f>
        <v>1.5781725879115748E-16</v>
      </c>
      <c r="J99" s="305"/>
      <c r="L99" s="585" t="s">
        <v>1324</v>
      </c>
      <c r="M99" s="320">
        <v>1</v>
      </c>
      <c r="N99" s="486">
        <f>1/(3.33*I99+0.5)</f>
        <v>1.9999999999999978</v>
      </c>
      <c r="O99" s="486">
        <f>(3.6-2*I99)/(3*(3.33*I99+0.5))</f>
        <v>2.399999999999997</v>
      </c>
      <c r="P99" s="486">
        <f>(3.6-2*I99)/6</f>
        <v>0.6</v>
      </c>
      <c r="Q99" s="486">
        <v>0.4</v>
      </c>
    </row>
    <row r="100" spans="2:17" ht="14.25" thickBot="1">
      <c r="B100" s="304" t="s">
        <v>426</v>
      </c>
      <c r="C100" s="274"/>
      <c r="D100" s="274"/>
      <c r="E100" s="303" t="s">
        <v>1323</v>
      </c>
      <c r="F100" s="302">
        <f>IF(I99&lt;=0.15,M100,IF(I99&lt;=0.3,N100,IF(I99&lt;0.45,O100,IF(I99&lt;0.6,P100,Q100))))</f>
        <v>1</v>
      </c>
      <c r="G100" s="274"/>
      <c r="H100" s="301" t="s">
        <v>1322</v>
      </c>
      <c r="I100" s="584">
        <v>0.28</v>
      </c>
      <c r="J100" s="300"/>
      <c r="M100" s="320">
        <f>IF(I100&lt;0.5,M99,IF(I100&lt;1,M98,M97))</f>
        <v>1</v>
      </c>
      <c r="N100" s="486">
        <f>IF(I100&lt;0.5,N99,IF(I100&lt;1,N98,N97))</f>
        <v>1.9999999999999978</v>
      </c>
      <c r="O100" s="486">
        <f>IF(I100&lt;0.5,O99,IF(I100&lt;1,O98,O97))</f>
        <v>2.399999999999997</v>
      </c>
      <c r="P100" s="486">
        <f>IF(I100&lt;0.5,P99,IF(I100&lt;1,P98,P97))</f>
        <v>0.6</v>
      </c>
      <c r="Q100" s="486">
        <f>IF(I100&lt;0.5,Q99,IF(I100&lt;1,Q98,Q97))</f>
        <v>0.4</v>
      </c>
    </row>
  </sheetData>
  <sheetProtection/>
  <mergeCells count="6">
    <mergeCell ref="B5:J5"/>
    <mergeCell ref="B62:J62"/>
    <mergeCell ref="B36:J36"/>
    <mergeCell ref="B93:J93"/>
    <mergeCell ref="B3:J3"/>
    <mergeCell ref="B60:J60"/>
  </mergeCells>
  <printOptions/>
  <pageMargins left="0.7086614173228347" right="0.31496062992125984" top="0.9448818897637796"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3:K33"/>
  <sheetViews>
    <sheetView zoomScalePageLayoutView="0" workbookViewId="0" topLeftCell="A1">
      <selection activeCell="C2" sqref="C2"/>
    </sheetView>
  </sheetViews>
  <sheetFormatPr defaultColWidth="9.00390625" defaultRowHeight="13.5"/>
  <sheetData>
    <row r="2" ht="14.25" thickBot="1"/>
    <row r="3" spans="2:10" ht="19.5" thickBot="1">
      <c r="B3" s="879" t="s">
        <v>453</v>
      </c>
      <c r="C3" s="1022"/>
      <c r="D3" s="1022"/>
      <c r="E3" s="1022"/>
      <c r="F3" s="1022"/>
      <c r="G3" s="1022"/>
      <c r="H3" s="1022"/>
      <c r="I3" s="1023"/>
      <c r="J3" s="373"/>
    </row>
    <row r="4" ht="14.25" thickBot="1"/>
    <row r="5" spans="2:9" ht="14.25" thickBot="1">
      <c r="B5" s="916" t="s">
        <v>453</v>
      </c>
      <c r="C5" s="1022"/>
      <c r="D5" s="1022"/>
      <c r="E5" s="1022"/>
      <c r="F5" s="1022"/>
      <c r="G5" s="1022"/>
      <c r="H5" s="1022"/>
      <c r="I5" s="1023"/>
    </row>
    <row r="6" spans="2:9" ht="13.5">
      <c r="B6" s="298" t="s">
        <v>394</v>
      </c>
      <c r="C6" s="271" t="s">
        <v>0</v>
      </c>
      <c r="D6" s="271" t="s">
        <v>92</v>
      </c>
      <c r="E6" s="271" t="s">
        <v>452</v>
      </c>
      <c r="F6" s="271" t="s">
        <v>451</v>
      </c>
      <c r="G6" s="271" t="s">
        <v>451</v>
      </c>
      <c r="H6" s="340" t="s">
        <v>450</v>
      </c>
      <c r="I6" s="338" t="s">
        <v>449</v>
      </c>
    </row>
    <row r="7" spans="2:9" ht="14.25" thickBot="1">
      <c r="B7" s="296"/>
      <c r="C7" s="268"/>
      <c r="D7" s="336" t="s">
        <v>448</v>
      </c>
      <c r="E7" s="268" t="s">
        <v>447</v>
      </c>
      <c r="F7" s="268" t="s">
        <v>446</v>
      </c>
      <c r="G7" s="268" t="s">
        <v>445</v>
      </c>
      <c r="H7" s="268" t="s">
        <v>444</v>
      </c>
      <c r="I7" s="372" t="s">
        <v>443</v>
      </c>
    </row>
    <row r="8" spans="2:9" ht="14.25" thickBot="1">
      <c r="B8" s="273" t="s">
        <v>442</v>
      </c>
      <c r="C8" s="371" t="s">
        <v>438</v>
      </c>
      <c r="D8" s="370">
        <v>141.1</v>
      </c>
      <c r="E8" s="369">
        <v>17329</v>
      </c>
      <c r="F8" s="368">
        <f>D8/E8</f>
        <v>0.008142420220439725</v>
      </c>
      <c r="G8" s="369">
        <f>1/F8</f>
        <v>122.81360737065911</v>
      </c>
      <c r="H8" s="368">
        <v>1</v>
      </c>
      <c r="I8" s="367">
        <f>IF(H8&gt;=0.6,1,(1/(2-H8/0.6)))</f>
        <v>1</v>
      </c>
    </row>
    <row r="9" spans="2:9" ht="14.25" thickBot="1">
      <c r="B9" s="273" t="s">
        <v>441</v>
      </c>
      <c r="C9" s="371" t="s">
        <v>438</v>
      </c>
      <c r="D9" s="370">
        <v>141.1</v>
      </c>
      <c r="E9" s="369">
        <v>9956</v>
      </c>
      <c r="F9" s="368">
        <f>D9/E9</f>
        <v>0.014172358376858176</v>
      </c>
      <c r="G9" s="369">
        <f>1/F9</f>
        <v>70.5598866052445</v>
      </c>
      <c r="H9" s="368">
        <v>1</v>
      </c>
      <c r="I9" s="367">
        <f>IF(H9&gt;=0.6,1,(1/(2-H9/0.6)))</f>
        <v>1</v>
      </c>
    </row>
    <row r="11" ht="14.25" thickBot="1"/>
    <row r="12" spans="2:9" ht="19.5" thickBot="1">
      <c r="B12" s="879" t="s">
        <v>453</v>
      </c>
      <c r="C12" s="1022"/>
      <c r="D12" s="1022"/>
      <c r="E12" s="1022"/>
      <c r="F12" s="1022"/>
      <c r="G12" s="1022"/>
      <c r="H12" s="1022"/>
      <c r="I12" s="1023"/>
    </row>
    <row r="13" ht="14.25" thickBot="1"/>
    <row r="14" spans="2:9" ht="14.25" thickBot="1">
      <c r="B14" s="916" t="s">
        <v>453</v>
      </c>
      <c r="C14" s="1022"/>
      <c r="D14" s="1022"/>
      <c r="E14" s="1022"/>
      <c r="F14" s="1022"/>
      <c r="G14" s="1022"/>
      <c r="H14" s="1022"/>
      <c r="I14" s="1023"/>
    </row>
    <row r="15" spans="2:9" ht="13.5">
      <c r="B15" s="366" t="s">
        <v>394</v>
      </c>
      <c r="C15" s="340" t="s">
        <v>0</v>
      </c>
      <c r="D15" s="271" t="s">
        <v>92</v>
      </c>
      <c r="E15" s="271" t="s">
        <v>452</v>
      </c>
      <c r="F15" s="271" t="s">
        <v>451</v>
      </c>
      <c r="G15" s="271" t="s">
        <v>451</v>
      </c>
      <c r="H15" s="340" t="s">
        <v>450</v>
      </c>
      <c r="I15" s="338" t="s">
        <v>449</v>
      </c>
    </row>
    <row r="16" spans="2:9" ht="14.25" thickBot="1">
      <c r="B16" s="365"/>
      <c r="C16" s="337"/>
      <c r="D16" s="336" t="s">
        <v>448</v>
      </c>
      <c r="E16" s="268" t="s">
        <v>447</v>
      </c>
      <c r="F16" s="268" t="s">
        <v>446</v>
      </c>
      <c r="G16" s="268" t="s">
        <v>445</v>
      </c>
      <c r="H16" s="268" t="s">
        <v>444</v>
      </c>
      <c r="I16" s="267" t="s">
        <v>443</v>
      </c>
    </row>
    <row r="17" spans="2:9" ht="13.5">
      <c r="B17" s="1110" t="s">
        <v>442</v>
      </c>
      <c r="C17" s="355" t="s">
        <v>439</v>
      </c>
      <c r="D17" s="354">
        <v>60</v>
      </c>
      <c r="E17" s="353">
        <v>5000</v>
      </c>
      <c r="F17" s="352">
        <f>D17/E17</f>
        <v>0.012</v>
      </c>
      <c r="G17" s="353">
        <f>1/F17</f>
        <v>83.33333333333333</v>
      </c>
      <c r="H17" s="363">
        <f>G17/K18</f>
        <v>0.8084847929224633</v>
      </c>
      <c r="I17" s="351">
        <f>IF(H17&gt;=0.6,1,(1/(2-H17/0.6)))</f>
        <v>1</v>
      </c>
    </row>
    <row r="18" spans="2:11" ht="14.25" thickBot="1">
      <c r="B18" s="1112"/>
      <c r="C18" s="256" t="s">
        <v>438</v>
      </c>
      <c r="D18" s="361">
        <v>141.1</v>
      </c>
      <c r="E18" s="359">
        <v>17329</v>
      </c>
      <c r="F18" s="360">
        <f>D18/E18</f>
        <v>0.008142420220439725</v>
      </c>
      <c r="G18" s="359">
        <f>1/F18</f>
        <v>122.81360737065911</v>
      </c>
      <c r="H18" s="358">
        <f>G18/K18</f>
        <v>1.1915152070775368</v>
      </c>
      <c r="I18" s="357">
        <f>IF(H18&gt;=0.6,1,(1/(2-H18/0.6)))</f>
        <v>1</v>
      </c>
      <c r="K18" s="341">
        <f>(G17+G18)/2</f>
        <v>103.07347035199622</v>
      </c>
    </row>
    <row r="19" spans="2:9" ht="13.5">
      <c r="B19" s="1110" t="s">
        <v>441</v>
      </c>
      <c r="C19" s="355" t="s">
        <v>439</v>
      </c>
      <c r="D19" s="354">
        <v>60</v>
      </c>
      <c r="E19" s="353">
        <v>4000</v>
      </c>
      <c r="F19" s="352">
        <f>D19/E19</f>
        <v>0.015</v>
      </c>
      <c r="G19" s="353">
        <f>1/F19</f>
        <v>66.66666666666667</v>
      </c>
      <c r="H19" s="363">
        <f>G19/K20</f>
        <v>0.9716292521691228</v>
      </c>
      <c r="I19" s="351">
        <f>IF(H19&gt;=0.6,1,(1/(2-H19/0.6)))</f>
        <v>1</v>
      </c>
    </row>
    <row r="20" spans="2:11" ht="14.25" thickBot="1">
      <c r="B20" s="1112"/>
      <c r="C20" s="256" t="s">
        <v>438</v>
      </c>
      <c r="D20" s="345">
        <v>141.1</v>
      </c>
      <c r="E20" s="344">
        <v>9956</v>
      </c>
      <c r="F20" s="343">
        <f>D20/E20</f>
        <v>0.014172358376858176</v>
      </c>
      <c r="G20" s="344">
        <f>1/F20</f>
        <v>70.5598866052445</v>
      </c>
      <c r="H20" s="358">
        <f>G20/K20</f>
        <v>1.0283707478308772</v>
      </c>
      <c r="I20" s="342">
        <f>IF(H20&gt;=0.6,1,(1/(2-H20/0.6)))</f>
        <v>1</v>
      </c>
      <c r="K20" s="341">
        <f>(G19+G20)/2</f>
        <v>68.61327663595559</v>
      </c>
    </row>
    <row r="22" ht="14.25" thickBot="1"/>
    <row r="23" spans="2:9" ht="19.5" thickBot="1">
      <c r="B23" s="879" t="s">
        <v>453</v>
      </c>
      <c r="C23" s="1022"/>
      <c r="D23" s="1022"/>
      <c r="E23" s="1022"/>
      <c r="F23" s="1022"/>
      <c r="G23" s="1022"/>
      <c r="H23" s="1022"/>
      <c r="I23" s="1023"/>
    </row>
    <row r="24" ht="14.25" thickBot="1"/>
    <row r="25" spans="2:9" ht="14.25" thickBot="1">
      <c r="B25" s="916" t="s">
        <v>453</v>
      </c>
      <c r="C25" s="1022"/>
      <c r="D25" s="1022"/>
      <c r="E25" s="1022"/>
      <c r="F25" s="1022"/>
      <c r="G25" s="1022"/>
      <c r="H25" s="1022"/>
      <c r="I25" s="1023"/>
    </row>
    <row r="26" spans="2:9" ht="13.5">
      <c r="B26" s="366" t="s">
        <v>394</v>
      </c>
      <c r="C26" s="340" t="s">
        <v>0</v>
      </c>
      <c r="D26" s="271" t="s">
        <v>92</v>
      </c>
      <c r="E26" s="271" t="s">
        <v>452</v>
      </c>
      <c r="F26" s="271" t="s">
        <v>451</v>
      </c>
      <c r="G26" s="271" t="s">
        <v>451</v>
      </c>
      <c r="H26" s="340" t="s">
        <v>450</v>
      </c>
      <c r="I26" s="338" t="s">
        <v>449</v>
      </c>
    </row>
    <row r="27" spans="2:9" ht="14.25" thickBot="1">
      <c r="B27" s="365"/>
      <c r="C27" s="337"/>
      <c r="D27" s="336" t="s">
        <v>448</v>
      </c>
      <c r="E27" s="268" t="s">
        <v>447</v>
      </c>
      <c r="F27" s="268" t="s">
        <v>446</v>
      </c>
      <c r="G27" s="268" t="s">
        <v>445</v>
      </c>
      <c r="H27" s="268" t="s">
        <v>444</v>
      </c>
      <c r="I27" s="267" t="s">
        <v>443</v>
      </c>
    </row>
    <row r="28" spans="2:9" ht="13.5">
      <c r="B28" s="1110" t="s">
        <v>442</v>
      </c>
      <c r="C28" s="355" t="s">
        <v>440</v>
      </c>
      <c r="D28" s="354">
        <v>60</v>
      </c>
      <c r="E28" s="353">
        <v>5000</v>
      </c>
      <c r="F28" s="363">
        <f aca="true" t="shared" si="0" ref="F28:F33">D28/E28</f>
        <v>0.012</v>
      </c>
      <c r="G28" s="364">
        <f aca="true" t="shared" si="1" ref="G28:G33">1/F28</f>
        <v>83.33333333333333</v>
      </c>
      <c r="H28" s="363">
        <f>G28/K30</f>
        <v>0.8736769975067286</v>
      </c>
      <c r="I28" s="362">
        <f aca="true" t="shared" si="2" ref="I28:I33">IF(H28&gt;=0.6,1,(1/(2-H28/0.6)))</f>
        <v>1</v>
      </c>
    </row>
    <row r="29" spans="2:9" ht="13.5">
      <c r="B29" s="1111"/>
      <c r="C29" s="350" t="s">
        <v>439</v>
      </c>
      <c r="D29" s="361">
        <v>100</v>
      </c>
      <c r="E29" s="359">
        <v>8000</v>
      </c>
      <c r="F29" s="347">
        <f t="shared" si="0"/>
        <v>0.0125</v>
      </c>
      <c r="G29" s="348">
        <f t="shared" si="1"/>
        <v>80</v>
      </c>
      <c r="H29" s="347">
        <f>G29/K30</f>
        <v>0.8387299176064594</v>
      </c>
      <c r="I29" s="346">
        <f t="shared" si="2"/>
        <v>1</v>
      </c>
    </row>
    <row r="30" spans="2:11" ht="14.25" thickBot="1">
      <c r="B30" s="1112"/>
      <c r="C30" s="256" t="s">
        <v>438</v>
      </c>
      <c r="D30" s="361">
        <v>141.1</v>
      </c>
      <c r="E30" s="359">
        <v>17329</v>
      </c>
      <c r="F30" s="360">
        <f t="shared" si="0"/>
        <v>0.008142420220439725</v>
      </c>
      <c r="G30" s="359">
        <f t="shared" si="1"/>
        <v>122.81360737065911</v>
      </c>
      <c r="H30" s="358">
        <f>G30/K30</f>
        <v>1.2875930848868122</v>
      </c>
      <c r="I30" s="357">
        <f t="shared" si="2"/>
        <v>1</v>
      </c>
      <c r="K30" s="341">
        <f>(G28+G29+G30)/3</f>
        <v>95.38231356799747</v>
      </c>
    </row>
    <row r="31" spans="2:9" ht="13.5">
      <c r="B31" s="1110" t="s">
        <v>441</v>
      </c>
      <c r="C31" s="355" t="s">
        <v>440</v>
      </c>
      <c r="D31" s="354">
        <v>60</v>
      </c>
      <c r="E31" s="353">
        <v>4000</v>
      </c>
      <c r="F31" s="352">
        <f t="shared" si="0"/>
        <v>0.015</v>
      </c>
      <c r="G31" s="353">
        <f t="shared" si="1"/>
        <v>66.66666666666667</v>
      </c>
      <c r="H31" s="352">
        <f>G31/K33</f>
        <v>0.9651272814327568</v>
      </c>
      <c r="I31" s="351">
        <f t="shared" si="2"/>
        <v>1</v>
      </c>
    </row>
    <row r="32" spans="2:9" ht="13.5">
      <c r="B32" s="1111"/>
      <c r="C32" s="350" t="s">
        <v>439</v>
      </c>
      <c r="D32" s="349">
        <v>100</v>
      </c>
      <c r="E32" s="348">
        <v>7000</v>
      </c>
      <c r="F32" s="347">
        <f t="shared" si="0"/>
        <v>0.014285714285714285</v>
      </c>
      <c r="G32" s="348">
        <f t="shared" si="1"/>
        <v>70</v>
      </c>
      <c r="H32" s="347">
        <f>G32/K33</f>
        <v>1.0133836455043947</v>
      </c>
      <c r="I32" s="346">
        <f t="shared" si="2"/>
        <v>1</v>
      </c>
    </row>
    <row r="33" spans="2:11" ht="14.25" thickBot="1">
      <c r="B33" s="1112"/>
      <c r="C33" s="256" t="s">
        <v>438</v>
      </c>
      <c r="D33" s="345">
        <v>141.1</v>
      </c>
      <c r="E33" s="344">
        <v>9956</v>
      </c>
      <c r="F33" s="343">
        <f t="shared" si="0"/>
        <v>0.014172358376858176</v>
      </c>
      <c r="G33" s="344">
        <f t="shared" si="1"/>
        <v>70.5598866052445</v>
      </c>
      <c r="H33" s="343">
        <f>G33/K33</f>
        <v>1.0214890730628483</v>
      </c>
      <c r="I33" s="342">
        <f t="shared" si="2"/>
        <v>1</v>
      </c>
      <c r="K33" s="341">
        <f>(G31+G32+G33)/3</f>
        <v>69.07551775730373</v>
      </c>
    </row>
  </sheetData>
  <sheetProtection/>
  <mergeCells count="10">
    <mergeCell ref="B3:I3"/>
    <mergeCell ref="B12:I12"/>
    <mergeCell ref="B23:I23"/>
    <mergeCell ref="B31:B33"/>
    <mergeCell ref="B5:I5"/>
    <mergeCell ref="B14:I14"/>
    <mergeCell ref="B17:B18"/>
    <mergeCell ref="B19:B20"/>
    <mergeCell ref="B25:I25"/>
    <mergeCell ref="B28:B30"/>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L43"/>
  <sheetViews>
    <sheetView zoomScalePageLayoutView="0" workbookViewId="0" topLeftCell="A1">
      <selection activeCell="A1" sqref="A1"/>
    </sheetView>
  </sheetViews>
  <sheetFormatPr defaultColWidth="9.00390625" defaultRowHeight="13.5"/>
  <cols>
    <col min="2" max="3" width="5.00390625" style="0" customWidth="1"/>
    <col min="4" max="4" width="3.75390625" style="0" customWidth="1"/>
    <col min="5" max="5" width="5.25390625" style="0" customWidth="1"/>
    <col min="12" max="12" width="7.50390625" style="0" customWidth="1"/>
  </cols>
  <sheetData>
    <row r="1" ht="14.25" thickBot="1"/>
    <row r="2" spans="2:12" ht="19.5" thickBot="1">
      <c r="B2" s="879" t="s">
        <v>490</v>
      </c>
      <c r="C2" s="1022"/>
      <c r="D2" s="1022"/>
      <c r="E2" s="1022"/>
      <c r="F2" s="1022"/>
      <c r="G2" s="1022"/>
      <c r="H2" s="1022"/>
      <c r="I2" s="1022"/>
      <c r="J2" s="1022"/>
      <c r="K2" s="1022"/>
      <c r="L2" s="1023"/>
    </row>
    <row r="3" ht="14.25" thickBot="1"/>
    <row r="4" spans="2:12" ht="13.5">
      <c r="B4" s="355" t="s">
        <v>1385</v>
      </c>
      <c r="C4" s="400" t="s">
        <v>395</v>
      </c>
      <c r="D4" s="401"/>
      <c r="E4" s="1139" t="s">
        <v>489</v>
      </c>
      <c r="F4" s="967"/>
      <c r="G4" s="967"/>
      <c r="H4" s="967"/>
      <c r="I4" s="967"/>
      <c r="J4" s="967"/>
      <c r="K4" s="967"/>
      <c r="L4" s="400" t="s">
        <v>488</v>
      </c>
    </row>
    <row r="5" spans="2:12" ht="13.5">
      <c r="B5" s="398"/>
      <c r="C5" s="397">
        <v>1</v>
      </c>
      <c r="D5" s="1134" t="s">
        <v>487</v>
      </c>
      <c r="E5" s="1117" t="s">
        <v>1384</v>
      </c>
      <c r="F5" s="975"/>
      <c r="G5" s="975"/>
      <c r="H5" s="975"/>
      <c r="I5" s="975"/>
      <c r="J5" s="975"/>
      <c r="K5" s="975"/>
      <c r="L5" s="395">
        <v>2</v>
      </c>
    </row>
    <row r="6" spans="2:12" ht="13.5">
      <c r="B6" s="398"/>
      <c r="C6" s="397">
        <v>2</v>
      </c>
      <c r="D6" s="1135"/>
      <c r="E6" s="1117" t="s">
        <v>1383</v>
      </c>
      <c r="F6" s="975"/>
      <c r="G6" s="975"/>
      <c r="H6" s="975"/>
      <c r="I6" s="975"/>
      <c r="J6" s="975"/>
      <c r="K6" s="975"/>
      <c r="L6" s="395">
        <v>1.6</v>
      </c>
    </row>
    <row r="7" spans="2:12" ht="13.5">
      <c r="B7" s="398"/>
      <c r="C7" s="397">
        <v>3</v>
      </c>
      <c r="D7" s="1135"/>
      <c r="E7" s="1117" t="s">
        <v>1382</v>
      </c>
      <c r="F7" s="975"/>
      <c r="G7" s="975"/>
      <c r="H7" s="975"/>
      <c r="I7" s="975"/>
      <c r="J7" s="975"/>
      <c r="K7" s="975"/>
      <c r="L7" s="395">
        <v>1</v>
      </c>
    </row>
    <row r="8" spans="2:12" ht="13.5">
      <c r="B8" s="398"/>
      <c r="C8" s="397">
        <v>4</v>
      </c>
      <c r="D8" s="1135"/>
      <c r="E8" s="1117" t="s">
        <v>1381</v>
      </c>
      <c r="F8" s="975"/>
      <c r="G8" s="975"/>
      <c r="H8" s="975"/>
      <c r="I8" s="975"/>
      <c r="J8" s="975"/>
      <c r="K8" s="975"/>
      <c r="L8" s="395">
        <v>1.4</v>
      </c>
    </row>
    <row r="9" spans="2:12" ht="13.5">
      <c r="B9" s="398"/>
      <c r="C9" s="397">
        <v>5</v>
      </c>
      <c r="D9" s="1135"/>
      <c r="E9" s="1117" t="s">
        <v>1380</v>
      </c>
      <c r="F9" s="975"/>
      <c r="G9" s="975"/>
      <c r="H9" s="975"/>
      <c r="I9" s="975"/>
      <c r="J9" s="975"/>
      <c r="K9" s="975"/>
      <c r="L9" s="395">
        <v>1.12</v>
      </c>
    </row>
    <row r="10" spans="2:12" ht="13.5">
      <c r="B10" s="398"/>
      <c r="C10" s="397">
        <v>6</v>
      </c>
      <c r="D10" s="1135"/>
      <c r="E10" s="1117" t="s">
        <v>1379</v>
      </c>
      <c r="F10" s="975"/>
      <c r="G10" s="975"/>
      <c r="H10" s="975"/>
      <c r="I10" s="975"/>
      <c r="J10" s="975"/>
      <c r="K10" s="975"/>
      <c r="L10" s="395">
        <v>0.7</v>
      </c>
    </row>
    <row r="11" spans="2:12" ht="13.5">
      <c r="B11" s="398"/>
      <c r="C11" s="397">
        <v>7</v>
      </c>
      <c r="D11" s="1135"/>
      <c r="E11" s="1117" t="s">
        <v>1378</v>
      </c>
      <c r="F11" s="975"/>
      <c r="G11" s="975"/>
      <c r="H11" s="975"/>
      <c r="I11" s="975"/>
      <c r="J11" s="975"/>
      <c r="K11" s="975"/>
      <c r="L11" s="395">
        <v>3</v>
      </c>
    </row>
    <row r="12" spans="2:12" ht="13.5">
      <c r="B12" s="398"/>
      <c r="C12" s="397">
        <v>8</v>
      </c>
      <c r="D12" s="1135"/>
      <c r="E12" s="1117" t="s">
        <v>1377</v>
      </c>
      <c r="F12" s="975"/>
      <c r="G12" s="975"/>
      <c r="H12" s="975"/>
      <c r="I12" s="975"/>
      <c r="J12" s="975"/>
      <c r="K12" s="975"/>
      <c r="L12" s="395">
        <v>1.2</v>
      </c>
    </row>
    <row r="13" spans="2:12" ht="13.5">
      <c r="B13" s="398"/>
      <c r="C13" s="397">
        <v>9</v>
      </c>
      <c r="D13" s="1135"/>
      <c r="E13" s="1117" t="s">
        <v>1376</v>
      </c>
      <c r="F13" s="975"/>
      <c r="G13" s="975"/>
      <c r="H13" s="975"/>
      <c r="I13" s="975"/>
      <c r="J13" s="975"/>
      <c r="K13" s="975"/>
      <c r="L13" s="395">
        <v>0.39</v>
      </c>
    </row>
    <row r="14" spans="2:12" ht="13.5">
      <c r="B14" s="398"/>
      <c r="C14" s="397">
        <v>10</v>
      </c>
      <c r="D14" s="1135"/>
      <c r="E14" s="1117" t="s">
        <v>1375</v>
      </c>
      <c r="F14" s="975"/>
      <c r="G14" s="975"/>
      <c r="H14" s="975"/>
      <c r="I14" s="975"/>
      <c r="J14" s="975"/>
      <c r="K14" s="975"/>
      <c r="L14" s="395">
        <v>0.3</v>
      </c>
    </row>
    <row r="15" spans="2:12" ht="13.5">
      <c r="B15" s="398"/>
      <c r="C15" s="397">
        <v>11</v>
      </c>
      <c r="D15" s="1135"/>
      <c r="E15" s="1117" t="s">
        <v>1374</v>
      </c>
      <c r="F15" s="975"/>
      <c r="G15" s="975"/>
      <c r="H15" s="975"/>
      <c r="I15" s="975"/>
      <c r="J15" s="975"/>
      <c r="K15" s="975"/>
      <c r="L15" s="395">
        <v>0.26</v>
      </c>
    </row>
    <row r="16" spans="2:12" ht="13.5">
      <c r="B16" s="398"/>
      <c r="C16" s="397">
        <v>12</v>
      </c>
      <c r="D16" s="1135"/>
      <c r="E16" s="1117" t="s">
        <v>1373</v>
      </c>
      <c r="F16" s="975"/>
      <c r="G16" s="975"/>
      <c r="H16" s="975"/>
      <c r="I16" s="975"/>
      <c r="J16" s="975"/>
      <c r="K16" s="975"/>
      <c r="L16" s="395">
        <v>0.24</v>
      </c>
    </row>
    <row r="17" spans="2:12" ht="13.5">
      <c r="B17" s="398"/>
      <c r="C17" s="397">
        <v>13</v>
      </c>
      <c r="D17" s="1136" t="s">
        <v>486</v>
      </c>
      <c r="E17" s="1117" t="s">
        <v>1372</v>
      </c>
      <c r="F17" s="975"/>
      <c r="G17" s="975"/>
      <c r="H17" s="975"/>
      <c r="I17" s="975"/>
      <c r="J17" s="975"/>
      <c r="K17" s="975"/>
      <c r="L17" s="395">
        <v>0.7</v>
      </c>
    </row>
    <row r="18" spans="2:12" ht="13.5">
      <c r="B18" s="398"/>
      <c r="C18" s="397">
        <v>14</v>
      </c>
      <c r="D18" s="1137"/>
      <c r="E18" s="1117" t="s">
        <v>1371</v>
      </c>
      <c r="F18" s="975"/>
      <c r="G18" s="975"/>
      <c r="H18" s="975"/>
      <c r="I18" s="975"/>
      <c r="J18" s="975"/>
      <c r="K18" s="975"/>
      <c r="L18" s="395">
        <v>0.5</v>
      </c>
    </row>
    <row r="19" spans="2:12" ht="13.5">
      <c r="B19" s="398"/>
      <c r="C19" s="397">
        <v>15</v>
      </c>
      <c r="D19" s="1137"/>
      <c r="E19" s="1117" t="s">
        <v>1370</v>
      </c>
      <c r="F19" s="975"/>
      <c r="G19" s="975"/>
      <c r="H19" s="975"/>
      <c r="I19" s="975"/>
      <c r="J19" s="975"/>
      <c r="K19" s="975"/>
      <c r="L19" s="395">
        <v>0.2</v>
      </c>
    </row>
    <row r="20" spans="2:12" ht="13.5">
      <c r="B20" s="399" t="s">
        <v>1369</v>
      </c>
      <c r="C20" s="397">
        <v>16</v>
      </c>
      <c r="D20" s="1137"/>
      <c r="E20" s="1117" t="s">
        <v>1368</v>
      </c>
      <c r="F20" s="975"/>
      <c r="G20" s="975"/>
      <c r="H20" s="975"/>
      <c r="I20" s="975"/>
      <c r="J20" s="975"/>
      <c r="K20" s="975"/>
      <c r="L20" s="395">
        <v>0.1</v>
      </c>
    </row>
    <row r="21" spans="2:12" ht="13.5">
      <c r="B21" s="398"/>
      <c r="C21" s="397">
        <v>17</v>
      </c>
      <c r="D21" s="1134" t="s">
        <v>485</v>
      </c>
      <c r="E21" s="1117" t="s">
        <v>1367</v>
      </c>
      <c r="F21" s="975"/>
      <c r="G21" s="975"/>
      <c r="H21" s="975"/>
      <c r="I21" s="975"/>
      <c r="J21" s="975"/>
      <c r="K21" s="975"/>
      <c r="L21" s="395">
        <v>0.8</v>
      </c>
    </row>
    <row r="22" spans="2:12" ht="13.5">
      <c r="B22" s="398"/>
      <c r="C22" s="397">
        <v>18</v>
      </c>
      <c r="D22" s="1135"/>
      <c r="E22" s="1117" t="s">
        <v>1366</v>
      </c>
      <c r="F22" s="975"/>
      <c r="G22" s="975"/>
      <c r="H22" s="975"/>
      <c r="I22" s="975"/>
      <c r="J22" s="975"/>
      <c r="K22" s="975"/>
      <c r="L22" s="395">
        <v>0.6</v>
      </c>
    </row>
    <row r="23" spans="2:12" ht="13.5">
      <c r="B23" s="398"/>
      <c r="C23" s="397">
        <v>19</v>
      </c>
      <c r="D23" s="1135"/>
      <c r="E23" s="1117" t="s">
        <v>1365</v>
      </c>
      <c r="F23" s="975"/>
      <c r="G23" s="975"/>
      <c r="H23" s="975"/>
      <c r="I23" s="975"/>
      <c r="J23" s="975"/>
      <c r="K23" s="975"/>
      <c r="L23" s="395">
        <v>0.5</v>
      </c>
    </row>
    <row r="24" spans="2:12" ht="13.5">
      <c r="B24" s="398"/>
      <c r="C24" s="397">
        <v>20</v>
      </c>
      <c r="D24" s="1135"/>
      <c r="E24" s="1117" t="s">
        <v>1364</v>
      </c>
      <c r="F24" s="975"/>
      <c r="G24" s="975"/>
      <c r="H24" s="975"/>
      <c r="I24" s="975"/>
      <c r="J24" s="975"/>
      <c r="K24" s="975"/>
      <c r="L24" s="395">
        <v>0.48</v>
      </c>
    </row>
    <row r="25" spans="2:12" ht="13.5">
      <c r="B25" s="398"/>
      <c r="C25" s="397">
        <v>21</v>
      </c>
      <c r="D25" s="1135"/>
      <c r="E25" s="1117" t="s">
        <v>1363</v>
      </c>
      <c r="F25" s="975"/>
      <c r="G25" s="975"/>
      <c r="H25" s="975"/>
      <c r="I25" s="975"/>
      <c r="J25" s="975"/>
      <c r="K25" s="975"/>
      <c r="L25" s="395">
        <v>0.36</v>
      </c>
    </row>
    <row r="26" spans="2:12" ht="13.5">
      <c r="B26" s="398"/>
      <c r="C26" s="397">
        <v>22</v>
      </c>
      <c r="D26" s="1135"/>
      <c r="E26" s="1117" t="s">
        <v>1362</v>
      </c>
      <c r="F26" s="975"/>
      <c r="G26" s="975"/>
      <c r="H26" s="975"/>
      <c r="I26" s="975"/>
      <c r="J26" s="975"/>
      <c r="K26" s="975"/>
      <c r="L26" s="395">
        <v>0.3</v>
      </c>
    </row>
    <row r="27" spans="2:12" ht="13.5">
      <c r="B27" s="398"/>
      <c r="C27" s="397">
        <v>23</v>
      </c>
      <c r="D27" s="1135"/>
      <c r="E27" s="1117" t="s">
        <v>1361</v>
      </c>
      <c r="F27" s="975"/>
      <c r="G27" s="975"/>
      <c r="H27" s="975"/>
      <c r="I27" s="975"/>
      <c r="J27" s="975"/>
      <c r="K27" s="975"/>
      <c r="L27" s="395">
        <v>0.18</v>
      </c>
    </row>
    <row r="28" spans="2:12" ht="13.5">
      <c r="B28" s="398"/>
      <c r="C28" s="397">
        <v>24</v>
      </c>
      <c r="D28" s="1135"/>
      <c r="E28" s="1117" t="s">
        <v>1360</v>
      </c>
      <c r="F28" s="975"/>
      <c r="G28" s="975"/>
      <c r="H28" s="975"/>
      <c r="I28" s="975"/>
      <c r="J28" s="975"/>
      <c r="K28" s="975"/>
      <c r="L28" s="395">
        <v>0.18</v>
      </c>
    </row>
    <row r="29" spans="2:12" ht="14.25" thickBot="1">
      <c r="B29" s="394"/>
      <c r="C29" s="393">
        <v>25</v>
      </c>
      <c r="D29" s="1138"/>
      <c r="E29" s="1118" t="s">
        <v>1359</v>
      </c>
      <c r="F29" s="1119"/>
      <c r="G29" s="1119"/>
      <c r="H29" s="1119"/>
      <c r="I29" s="1119"/>
      <c r="J29" s="1119"/>
      <c r="K29" s="1119"/>
      <c r="L29" s="392">
        <v>0.15</v>
      </c>
    </row>
    <row r="30" ht="13.5">
      <c r="D30" s="391"/>
    </row>
    <row r="31" ht="14.25" thickBot="1">
      <c r="D31" s="391"/>
    </row>
    <row r="32" spans="2:12" ht="14.25" thickBot="1">
      <c r="B32" s="916" t="s">
        <v>484</v>
      </c>
      <c r="C32" s="1022"/>
      <c r="D32" s="1022"/>
      <c r="E32" s="1022"/>
      <c r="F32" s="1022"/>
      <c r="G32" s="1022"/>
      <c r="H32" s="1022"/>
      <c r="I32" s="1022"/>
      <c r="J32" s="1022"/>
      <c r="K32" s="881"/>
      <c r="L32" s="882"/>
    </row>
    <row r="33" spans="2:12" ht="13.5">
      <c r="B33" s="1120" t="s">
        <v>0</v>
      </c>
      <c r="C33" s="1037"/>
      <c r="D33" s="1123" t="s">
        <v>467</v>
      </c>
      <c r="E33" s="1032"/>
      <c r="F33" s="390" t="s">
        <v>483</v>
      </c>
      <c r="G33" s="390" t="s">
        <v>482</v>
      </c>
      <c r="H33" s="390" t="s">
        <v>481</v>
      </c>
      <c r="I33" s="270" t="s">
        <v>480</v>
      </c>
      <c r="J33" s="389" t="s">
        <v>479</v>
      </c>
      <c r="K33" s="1120" t="s">
        <v>1321</v>
      </c>
      <c r="L33" s="1140"/>
    </row>
    <row r="34" spans="2:12" ht="14.25" thickBot="1">
      <c r="B34" s="1013"/>
      <c r="C34" s="1014"/>
      <c r="D34" s="1124" t="s">
        <v>462</v>
      </c>
      <c r="E34" s="1125"/>
      <c r="F34" s="268"/>
      <c r="G34" s="268"/>
      <c r="H34" s="268"/>
      <c r="I34" s="380" t="s">
        <v>462</v>
      </c>
      <c r="J34" s="380"/>
      <c r="K34" s="1141" t="s">
        <v>488</v>
      </c>
      <c r="L34" s="945"/>
    </row>
    <row r="35" spans="2:12" ht="13.5">
      <c r="B35" s="1031" t="s">
        <v>478</v>
      </c>
      <c r="C35" s="1032"/>
      <c r="D35" s="1121">
        <v>215.31</v>
      </c>
      <c r="E35" s="1122"/>
      <c r="F35" s="379">
        <v>0.1</v>
      </c>
      <c r="G35" s="379">
        <v>0</v>
      </c>
      <c r="H35" s="379">
        <f>F35+G35</f>
        <v>0.1</v>
      </c>
      <c r="I35" s="592">
        <v>215.3</v>
      </c>
      <c r="J35" s="378">
        <f>I35*H35</f>
        <v>21.53</v>
      </c>
      <c r="K35" s="1130">
        <v>0.28</v>
      </c>
      <c r="L35" s="1131"/>
    </row>
    <row r="36" spans="2:12" ht="13.5">
      <c r="B36" s="596"/>
      <c r="C36" s="597"/>
      <c r="D36" s="1113"/>
      <c r="E36" s="1114"/>
      <c r="F36" s="377"/>
      <c r="G36" s="377"/>
      <c r="H36" s="377"/>
      <c r="I36" s="600"/>
      <c r="J36" s="376"/>
      <c r="K36" s="599"/>
      <c r="L36" s="598"/>
    </row>
    <row r="37" spans="2:12" ht="14.25" thickBot="1">
      <c r="B37" s="588"/>
      <c r="C37" s="589"/>
      <c r="D37" s="1115"/>
      <c r="E37" s="1116"/>
      <c r="F37" s="374"/>
      <c r="G37" s="374"/>
      <c r="H37" s="374"/>
      <c r="I37" s="388"/>
      <c r="J37" s="251"/>
      <c r="K37" s="591"/>
      <c r="L37" s="590"/>
    </row>
    <row r="38" spans="2:12" ht="13.5">
      <c r="B38" s="1120" t="s">
        <v>477</v>
      </c>
      <c r="C38" s="1032"/>
      <c r="D38" s="1126">
        <v>215.31</v>
      </c>
      <c r="E38" s="1127"/>
      <c r="F38" s="379">
        <v>0.1</v>
      </c>
      <c r="G38" s="379">
        <v>0.18</v>
      </c>
      <c r="H38" s="379">
        <f>F38+G38</f>
        <v>0.28</v>
      </c>
      <c r="I38" s="592">
        <v>215.3</v>
      </c>
      <c r="J38" s="378">
        <f>I38*H38</f>
        <v>60.284000000000006</v>
      </c>
      <c r="K38" s="1132">
        <v>0.28</v>
      </c>
      <c r="L38" s="1133"/>
    </row>
    <row r="39" spans="2:12" ht="13.5">
      <c r="B39" s="595"/>
      <c r="C39" s="597"/>
      <c r="D39" s="1113"/>
      <c r="E39" s="1114"/>
      <c r="F39" s="377"/>
      <c r="G39" s="377"/>
      <c r="H39" s="377"/>
      <c r="I39" s="600"/>
      <c r="J39" s="376"/>
      <c r="K39" s="602"/>
      <c r="L39" s="601"/>
    </row>
    <row r="40" spans="2:12" ht="14.25" thickBot="1">
      <c r="B40" s="587"/>
      <c r="C40" s="589"/>
      <c r="D40" s="1115"/>
      <c r="E40" s="1116"/>
      <c r="F40" s="374"/>
      <c r="G40" s="374"/>
      <c r="H40" s="374"/>
      <c r="I40" s="388"/>
      <c r="J40" s="251"/>
      <c r="K40" s="594"/>
      <c r="L40" s="593"/>
    </row>
    <row r="41" spans="2:12" ht="13.5">
      <c r="B41" s="1031" t="s">
        <v>476</v>
      </c>
      <c r="C41" s="1032"/>
      <c r="D41" s="1121">
        <v>215.31</v>
      </c>
      <c r="E41" s="1122"/>
      <c r="F41" s="379">
        <v>0.1</v>
      </c>
      <c r="G41" s="379">
        <v>0.18</v>
      </c>
      <c r="H41" s="379">
        <f>F41+G41</f>
        <v>0.28</v>
      </c>
      <c r="I41" s="592">
        <v>215.3</v>
      </c>
      <c r="J41" s="378">
        <f>I41*H41</f>
        <v>60.284000000000006</v>
      </c>
      <c r="K41" s="1130">
        <v>0.28</v>
      </c>
      <c r="L41" s="1131"/>
    </row>
    <row r="42" spans="2:12" ht="13.5">
      <c r="B42" s="596"/>
      <c r="C42" s="597"/>
      <c r="D42" s="1113"/>
      <c r="E42" s="1114"/>
      <c r="F42" s="377"/>
      <c r="G42" s="377"/>
      <c r="H42" s="377"/>
      <c r="I42" s="600"/>
      <c r="J42" s="376"/>
      <c r="K42" s="599"/>
      <c r="L42" s="598"/>
    </row>
    <row r="43" spans="2:12" ht="14.25" thickBot="1">
      <c r="B43" s="1013"/>
      <c r="C43" s="1069"/>
      <c r="D43" s="1115"/>
      <c r="E43" s="1116"/>
      <c r="F43" s="374"/>
      <c r="G43" s="374"/>
      <c r="H43" s="374"/>
      <c r="I43" s="388"/>
      <c r="J43" s="251"/>
      <c r="K43" s="1128"/>
      <c r="L43" s="1129"/>
    </row>
  </sheetData>
  <sheetProtection/>
  <mergeCells count="53">
    <mergeCell ref="E16:K16"/>
    <mergeCell ref="E12:K12"/>
    <mergeCell ref="E13:K13"/>
    <mergeCell ref="E4:K4"/>
    <mergeCell ref="B32:L32"/>
    <mergeCell ref="K33:L33"/>
    <mergeCell ref="E20:K20"/>
    <mergeCell ref="D17:D20"/>
    <mergeCell ref="D21:D29"/>
    <mergeCell ref="E5:K5"/>
    <mergeCell ref="E6:K6"/>
    <mergeCell ref="E14:K14"/>
    <mergeCell ref="E7:K7"/>
    <mergeCell ref="E25:K25"/>
    <mergeCell ref="E21:K21"/>
    <mergeCell ref="E24:K24"/>
    <mergeCell ref="E23:K23"/>
    <mergeCell ref="B43:C43"/>
    <mergeCell ref="D43:E43"/>
    <mergeCell ref="K43:L43"/>
    <mergeCell ref="K35:L35"/>
    <mergeCell ref="K38:L38"/>
    <mergeCell ref="E26:K26"/>
    <mergeCell ref="B33:C34"/>
    <mergeCell ref="K41:L41"/>
    <mergeCell ref="K34:L34"/>
    <mergeCell ref="B41:C41"/>
    <mergeCell ref="D41:E41"/>
    <mergeCell ref="D33:E33"/>
    <mergeCell ref="D34:E34"/>
    <mergeCell ref="D35:E35"/>
    <mergeCell ref="D38:E38"/>
    <mergeCell ref="D39:E39"/>
    <mergeCell ref="E11:K11"/>
    <mergeCell ref="E17:K17"/>
    <mergeCell ref="E15:K15"/>
    <mergeCell ref="E19:K19"/>
    <mergeCell ref="D40:E40"/>
    <mergeCell ref="B35:C35"/>
    <mergeCell ref="E22:K22"/>
    <mergeCell ref="E27:K27"/>
    <mergeCell ref="E28:K28"/>
    <mergeCell ref="D5:D16"/>
    <mergeCell ref="D42:E42"/>
    <mergeCell ref="D36:E36"/>
    <mergeCell ref="D37:E37"/>
    <mergeCell ref="B2:L2"/>
    <mergeCell ref="E8:K8"/>
    <mergeCell ref="E9:K9"/>
    <mergeCell ref="E29:K29"/>
    <mergeCell ref="E18:K18"/>
    <mergeCell ref="B38:C38"/>
    <mergeCell ref="E10:K10"/>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3:Q84"/>
  <sheetViews>
    <sheetView zoomScalePageLayoutView="0" workbookViewId="0" topLeftCell="A1">
      <selection activeCell="B2" sqref="B2"/>
    </sheetView>
  </sheetViews>
  <sheetFormatPr defaultColWidth="9.00390625" defaultRowHeight="13.5"/>
  <sheetData>
    <row r="2" ht="14.25" thickBot="1"/>
    <row r="3" spans="2:10" ht="19.5" thickBot="1">
      <c r="B3" s="879" t="s">
        <v>475</v>
      </c>
      <c r="C3" s="1022"/>
      <c r="D3" s="1022"/>
      <c r="E3" s="1022"/>
      <c r="F3" s="1022"/>
      <c r="G3" s="1022"/>
      <c r="H3" s="1022"/>
      <c r="I3" s="542" t="s">
        <v>817</v>
      </c>
      <c r="J3" s="565">
        <v>1</v>
      </c>
    </row>
    <row r="4" ht="14.25" thickBot="1"/>
    <row r="5" spans="2:10" ht="14.25" thickBot="1">
      <c r="B5" s="916" t="s">
        <v>474</v>
      </c>
      <c r="C5" s="1022"/>
      <c r="D5" s="1022"/>
      <c r="E5" s="1022"/>
      <c r="F5" s="1022"/>
      <c r="G5" s="1022"/>
      <c r="H5" s="1022"/>
      <c r="I5" s="1022"/>
      <c r="J5" s="882"/>
    </row>
    <row r="6" spans="2:16" ht="13.5">
      <c r="B6" s="1061" t="s">
        <v>0</v>
      </c>
      <c r="C6" s="549"/>
      <c r="D6" s="577" t="s">
        <v>812</v>
      </c>
      <c r="E6" s="1100" t="s">
        <v>472</v>
      </c>
      <c r="F6" s="1100" t="s">
        <v>471</v>
      </c>
      <c r="G6" s="1100" t="s">
        <v>470</v>
      </c>
      <c r="H6" s="1100" t="s">
        <v>469</v>
      </c>
      <c r="I6" s="1035" t="s">
        <v>468</v>
      </c>
      <c r="J6" s="1110" t="s">
        <v>92</v>
      </c>
      <c r="N6" s="410" t="s">
        <v>473</v>
      </c>
      <c r="O6" s="410" t="s">
        <v>812</v>
      </c>
      <c r="P6" s="410" t="s">
        <v>813</v>
      </c>
    </row>
    <row r="7" spans="2:10" ht="13.5">
      <c r="B7" s="1158"/>
      <c r="C7" s="548" t="s">
        <v>814</v>
      </c>
      <c r="D7" s="548" t="s">
        <v>92</v>
      </c>
      <c r="E7" s="1159"/>
      <c r="F7" s="1159"/>
      <c r="G7" s="1159"/>
      <c r="H7" s="1159"/>
      <c r="I7" s="1160"/>
      <c r="J7" s="1161"/>
    </row>
    <row r="8" spans="2:10" ht="14.25" thickBot="1">
      <c r="B8" s="1045"/>
      <c r="C8" s="380" t="s">
        <v>833</v>
      </c>
      <c r="D8" s="380" t="s">
        <v>834</v>
      </c>
      <c r="E8" s="268" t="s">
        <v>461</v>
      </c>
      <c r="F8" s="268" t="s">
        <v>461</v>
      </c>
      <c r="G8" s="268" t="s">
        <v>461</v>
      </c>
      <c r="H8" s="268" t="s">
        <v>461</v>
      </c>
      <c r="I8" s="380" t="s">
        <v>461</v>
      </c>
      <c r="J8" s="365" t="s">
        <v>461</v>
      </c>
    </row>
    <row r="9" spans="2:10" ht="14.25" thickBot="1">
      <c r="B9" s="273" t="s">
        <v>438</v>
      </c>
      <c r="C9" s="562">
        <v>100</v>
      </c>
      <c r="D9" s="578">
        <f>IF(D6=N6,0.28,IF(D6=O6,0.4,0.64))</f>
        <v>0.4</v>
      </c>
      <c r="E9" s="386"/>
      <c r="F9" s="386"/>
      <c r="G9" s="386"/>
      <c r="H9" s="386"/>
      <c r="I9" s="385"/>
      <c r="J9" s="579">
        <f>IF(D6=N6,0.28,IF(D6=O6,0.4,0.64))</f>
        <v>0.4</v>
      </c>
    </row>
    <row r="11" ht="14.25" thickBot="1"/>
    <row r="12" spans="2:10" ht="13.5">
      <c r="B12" s="1061" t="s">
        <v>0</v>
      </c>
      <c r="C12" s="271" t="s">
        <v>467</v>
      </c>
      <c r="D12" s="271" t="s">
        <v>832</v>
      </c>
      <c r="E12" s="271" t="s">
        <v>466</v>
      </c>
      <c r="F12" s="271" t="s">
        <v>86</v>
      </c>
      <c r="G12" s="271" t="s">
        <v>465</v>
      </c>
      <c r="H12" s="340" t="s">
        <v>464</v>
      </c>
      <c r="I12" s="340" t="s">
        <v>463</v>
      </c>
      <c r="J12" s="338" t="s">
        <v>92</v>
      </c>
    </row>
    <row r="13" spans="2:10" ht="14.25" thickBot="1">
      <c r="B13" s="1045"/>
      <c r="C13" s="268" t="s">
        <v>462</v>
      </c>
      <c r="D13" s="268" t="s">
        <v>461</v>
      </c>
      <c r="E13" s="268" t="s">
        <v>461</v>
      </c>
      <c r="F13" s="268" t="s">
        <v>460</v>
      </c>
      <c r="G13" s="268" t="s">
        <v>459</v>
      </c>
      <c r="H13" s="268" t="s">
        <v>459</v>
      </c>
      <c r="I13" s="268" t="s">
        <v>459</v>
      </c>
      <c r="J13" s="267" t="s">
        <v>458</v>
      </c>
    </row>
    <row r="14" spans="2:10" ht="14.25" thickBot="1">
      <c r="B14" s="273" t="s">
        <v>438</v>
      </c>
      <c r="C14" s="564">
        <f>C9</f>
        <v>100</v>
      </c>
      <c r="D14" s="383">
        <f>J9</f>
        <v>0.4</v>
      </c>
      <c r="E14" s="566">
        <v>0</v>
      </c>
      <c r="F14" s="383">
        <f>J3</f>
        <v>1</v>
      </c>
      <c r="G14" s="566">
        <v>1</v>
      </c>
      <c r="H14" s="567">
        <v>1</v>
      </c>
      <c r="I14" s="567">
        <v>1</v>
      </c>
      <c r="J14" s="382">
        <f>C14*(D14+E14)*F14*G14*H14*I14</f>
        <v>40</v>
      </c>
    </row>
    <row r="16" ht="14.25" thickBot="1"/>
    <row r="17" spans="2:10" ht="14.25" thickBot="1">
      <c r="B17" s="916" t="s">
        <v>93</v>
      </c>
      <c r="C17" s="1022"/>
      <c r="D17" s="1022"/>
      <c r="E17" s="1022"/>
      <c r="F17" s="1022"/>
      <c r="G17" s="1022"/>
      <c r="H17" s="1022"/>
      <c r="I17" s="1022"/>
      <c r="J17" s="882"/>
    </row>
    <row r="18" spans="2:10" ht="13.5">
      <c r="B18" s="1061" t="s">
        <v>0</v>
      </c>
      <c r="C18" s="1100" t="s">
        <v>394</v>
      </c>
      <c r="D18" s="271" t="s">
        <v>393</v>
      </c>
      <c r="E18" s="271" t="s">
        <v>392</v>
      </c>
      <c r="F18" s="270" t="s">
        <v>391</v>
      </c>
      <c r="G18" s="270" t="s">
        <v>390</v>
      </c>
      <c r="H18" s="270" t="s">
        <v>389</v>
      </c>
      <c r="I18" s="381" t="s">
        <v>111</v>
      </c>
      <c r="J18" s="356" t="s">
        <v>457</v>
      </c>
    </row>
    <row r="19" spans="2:10" ht="14.25" thickBot="1">
      <c r="B19" s="1045"/>
      <c r="C19" s="1101"/>
      <c r="D19" s="268" t="s">
        <v>386</v>
      </c>
      <c r="E19" s="268" t="s">
        <v>385</v>
      </c>
      <c r="F19" s="268" t="s">
        <v>384</v>
      </c>
      <c r="G19" s="268" t="s">
        <v>128</v>
      </c>
      <c r="H19" s="268" t="s">
        <v>383</v>
      </c>
      <c r="I19" s="380" t="s">
        <v>456</v>
      </c>
      <c r="J19" s="365" t="s">
        <v>455</v>
      </c>
    </row>
    <row r="20" spans="2:10" ht="14.25" thickBot="1">
      <c r="B20" s="387" t="s">
        <v>442</v>
      </c>
      <c r="C20" s="256" t="s">
        <v>438</v>
      </c>
      <c r="D20" s="568">
        <v>59.12</v>
      </c>
      <c r="E20" s="569">
        <v>14.32</v>
      </c>
      <c r="F20" s="374">
        <f>D20+E20</f>
        <v>73.44</v>
      </c>
      <c r="G20" s="570">
        <v>1</v>
      </c>
      <c r="H20" s="570">
        <v>0.822</v>
      </c>
      <c r="I20" s="251">
        <f>F20*G20*H20</f>
        <v>60.36767999999999</v>
      </c>
      <c r="J20" s="251">
        <f>I20/J14</f>
        <v>1.5091919999999999</v>
      </c>
    </row>
    <row r="21" spans="2:10" ht="14.25" thickBot="1">
      <c r="B21" s="387" t="s">
        <v>441</v>
      </c>
      <c r="C21" s="256" t="s">
        <v>438</v>
      </c>
      <c r="D21" s="568">
        <v>32.96</v>
      </c>
      <c r="E21" s="569">
        <v>10.74</v>
      </c>
      <c r="F21" s="374">
        <f>D21+E21</f>
        <v>43.7</v>
      </c>
      <c r="G21" s="570">
        <v>1</v>
      </c>
      <c r="H21" s="570">
        <v>1</v>
      </c>
      <c r="I21" s="251">
        <f>F21*G21*H21</f>
        <v>43.7</v>
      </c>
      <c r="J21" s="251">
        <f>I21/J14</f>
        <v>1.0925</v>
      </c>
    </row>
    <row r="24" ht="14.25" thickBot="1"/>
    <row r="25" spans="2:10" ht="19.5" thickBot="1">
      <c r="B25" s="879" t="s">
        <v>475</v>
      </c>
      <c r="C25" s="1022"/>
      <c r="D25" s="1022"/>
      <c r="E25" s="1022"/>
      <c r="F25" s="1022"/>
      <c r="G25" s="1022"/>
      <c r="H25" s="1022"/>
      <c r="I25" s="542" t="s">
        <v>817</v>
      </c>
      <c r="J25" s="565">
        <v>1</v>
      </c>
    </row>
    <row r="26" ht="14.25" thickBot="1"/>
    <row r="27" spans="2:10" ht="14.25" thickBot="1">
      <c r="B27" s="916" t="s">
        <v>474</v>
      </c>
      <c r="C27" s="1022"/>
      <c r="D27" s="1022"/>
      <c r="E27" s="1022"/>
      <c r="F27" s="1022"/>
      <c r="G27" s="1022"/>
      <c r="H27" s="1022"/>
      <c r="I27" s="1022"/>
      <c r="J27" s="882"/>
    </row>
    <row r="28" spans="2:16" ht="13.5">
      <c r="B28" s="1061" t="s">
        <v>0</v>
      </c>
      <c r="C28" s="549"/>
      <c r="D28" s="558" t="s">
        <v>812</v>
      </c>
      <c r="E28" s="1100" t="s">
        <v>472</v>
      </c>
      <c r="F28" s="1100" t="s">
        <v>471</v>
      </c>
      <c r="G28" s="1100" t="s">
        <v>470</v>
      </c>
      <c r="H28" s="1100" t="s">
        <v>469</v>
      </c>
      <c r="I28" s="1035" t="s">
        <v>468</v>
      </c>
      <c r="J28" s="1110" t="s">
        <v>92</v>
      </c>
      <c r="N28" s="410" t="s">
        <v>473</v>
      </c>
      <c r="O28" s="410" t="s">
        <v>812</v>
      </c>
      <c r="P28" s="410" t="s">
        <v>813</v>
      </c>
    </row>
    <row r="29" spans="2:17" ht="13.5">
      <c r="B29" s="1158"/>
      <c r="C29" s="548" t="s">
        <v>814</v>
      </c>
      <c r="D29" s="548" t="s">
        <v>92</v>
      </c>
      <c r="E29" s="1159"/>
      <c r="F29" s="1159"/>
      <c r="G29" s="1159"/>
      <c r="H29" s="1159"/>
      <c r="I29" s="1160"/>
      <c r="J29" s="1161"/>
      <c r="M29" s="559"/>
      <c r="N29" s="559" t="s">
        <v>815</v>
      </c>
      <c r="O29">
        <f>0.4+0.6*Q29</f>
        <v>0.5791294944579617</v>
      </c>
      <c r="P29">
        <f>0.53+0.47*Q29</f>
        <v>0.6703181039920699</v>
      </c>
      <c r="Q29">
        <f>IF(C31/C32&lt;0.1,0.1,(C31/C32))</f>
        <v>0.29854915742993604</v>
      </c>
    </row>
    <row r="30" spans="2:16" ht="14.25" thickBot="1">
      <c r="B30" s="1045"/>
      <c r="C30" s="380" t="s">
        <v>462</v>
      </c>
      <c r="D30" s="380" t="s">
        <v>461</v>
      </c>
      <c r="E30" s="268" t="s">
        <v>461</v>
      </c>
      <c r="F30" s="268" t="s">
        <v>461</v>
      </c>
      <c r="G30" s="268" t="s">
        <v>461</v>
      </c>
      <c r="H30" s="268" t="s">
        <v>461</v>
      </c>
      <c r="I30" s="380" t="s">
        <v>461</v>
      </c>
      <c r="J30" s="365" t="s">
        <v>461</v>
      </c>
      <c r="N30" s="559" t="s">
        <v>816</v>
      </c>
      <c r="O30">
        <f>1.3+0.07/Q29</f>
        <v>1.534467250226381</v>
      </c>
      <c r="P30">
        <f>1.06+0.15/Q29</f>
        <v>1.5624298219136734</v>
      </c>
    </row>
    <row r="31" spans="2:10" ht="14.25" thickBot="1">
      <c r="B31" s="273" t="s">
        <v>439</v>
      </c>
      <c r="C31" s="562">
        <v>33.13</v>
      </c>
      <c r="D31" s="560">
        <f>IF(D28=N28,0.28,IF(D28=O28,0.4,0.64))</f>
        <v>0.4</v>
      </c>
      <c r="E31" s="386"/>
      <c r="F31" s="386">
        <f>IF(D28=N28,O30,IF(D28=O28,O30,P30))</f>
        <v>1.534467250226381</v>
      </c>
      <c r="G31" s="386"/>
      <c r="H31" s="386"/>
      <c r="I31" s="385"/>
      <c r="J31" s="579">
        <f>IF(D28=N28,0.28*O30,IF(D28=O28,0.4*O30,0.64*P30))</f>
        <v>0.6137869000905525</v>
      </c>
    </row>
    <row r="32" spans="2:10" ht="14.25" thickBot="1">
      <c r="B32" s="273" t="s">
        <v>438</v>
      </c>
      <c r="C32" s="562">
        <v>110.97</v>
      </c>
      <c r="D32" s="560">
        <f>IF(D28=N28,0.72,IF(D28=O28,0.92,1.22))</f>
        <v>0.92</v>
      </c>
      <c r="E32" s="386">
        <f>IF(D28=N28,O29,IF(D28=O28,O29,P29))</f>
        <v>0.5791294944579617</v>
      </c>
      <c r="F32" s="386"/>
      <c r="G32" s="386"/>
      <c r="H32" s="386"/>
      <c r="I32" s="385"/>
      <c r="J32" s="579">
        <f>IF(D28=N28,0.72*O29,IF(D28=O28,0.92*O29,1.22*P29))</f>
        <v>0.5327991349013248</v>
      </c>
    </row>
    <row r="34" ht="14.25" thickBot="1"/>
    <row r="35" spans="2:10" ht="13.5">
      <c r="B35" s="1061" t="s">
        <v>0</v>
      </c>
      <c r="C35" s="271" t="s">
        <v>467</v>
      </c>
      <c r="D35" s="271" t="s">
        <v>832</v>
      </c>
      <c r="E35" s="271" t="s">
        <v>466</v>
      </c>
      <c r="F35" s="271" t="s">
        <v>86</v>
      </c>
      <c r="G35" s="271" t="s">
        <v>465</v>
      </c>
      <c r="H35" s="340" t="s">
        <v>464</v>
      </c>
      <c r="I35" s="340" t="s">
        <v>463</v>
      </c>
      <c r="J35" s="338" t="s">
        <v>92</v>
      </c>
    </row>
    <row r="36" spans="2:10" ht="14.25" thickBot="1">
      <c r="B36" s="1045"/>
      <c r="C36" s="268" t="s">
        <v>462</v>
      </c>
      <c r="D36" s="268" t="s">
        <v>461</v>
      </c>
      <c r="E36" s="268" t="s">
        <v>461</v>
      </c>
      <c r="F36" s="268" t="s">
        <v>460</v>
      </c>
      <c r="G36" s="268" t="s">
        <v>459</v>
      </c>
      <c r="H36" s="268" t="s">
        <v>459</v>
      </c>
      <c r="I36" s="268" t="s">
        <v>459</v>
      </c>
      <c r="J36" s="267" t="s">
        <v>458</v>
      </c>
    </row>
    <row r="37" spans="2:10" ht="14.25" thickBot="1">
      <c r="B37" s="273" t="s">
        <v>439</v>
      </c>
      <c r="C37" s="384">
        <f>C31</f>
        <v>33.13</v>
      </c>
      <c r="D37" s="383">
        <f>J31</f>
        <v>0.6137869000905525</v>
      </c>
      <c r="E37" s="566">
        <v>0</v>
      </c>
      <c r="F37" s="383">
        <f>J25</f>
        <v>1</v>
      </c>
      <c r="G37" s="566">
        <v>1</v>
      </c>
      <c r="H37" s="567">
        <v>1</v>
      </c>
      <c r="I37" s="567">
        <v>1</v>
      </c>
      <c r="J37" s="382">
        <f>C37*(D37+E37)*F37*G37*H37*I37</f>
        <v>20.334760000000006</v>
      </c>
    </row>
    <row r="38" spans="2:10" ht="14.25" thickBot="1">
      <c r="B38" s="273" t="s">
        <v>438</v>
      </c>
      <c r="C38" s="384">
        <f>C32</f>
        <v>110.97</v>
      </c>
      <c r="D38" s="383">
        <f>J32</f>
        <v>0.5327991349013248</v>
      </c>
      <c r="E38" s="383">
        <f>E37</f>
        <v>0</v>
      </c>
      <c r="F38" s="383">
        <f>J25</f>
        <v>1</v>
      </c>
      <c r="G38" s="383">
        <f>G37</f>
        <v>1</v>
      </c>
      <c r="H38" s="368">
        <f>H37</f>
        <v>1</v>
      </c>
      <c r="I38" s="368">
        <v>1.15</v>
      </c>
      <c r="J38" s="382">
        <f>C38*(D38+E38)*F38*G38*H38*I38</f>
        <v>67.99342800000001</v>
      </c>
    </row>
    <row r="40" ht="14.25" thickBot="1"/>
    <row r="41" spans="2:10" ht="14.25" thickBot="1">
      <c r="B41" s="916" t="s">
        <v>93</v>
      </c>
      <c r="C41" s="1022"/>
      <c r="D41" s="1022"/>
      <c r="E41" s="1022"/>
      <c r="F41" s="1022"/>
      <c r="G41" s="1022"/>
      <c r="H41" s="1022"/>
      <c r="I41" s="1022"/>
      <c r="J41" s="882"/>
    </row>
    <row r="42" spans="2:10" ht="13.5">
      <c r="B42" s="1061" t="s">
        <v>0</v>
      </c>
      <c r="C42" s="1100" t="s">
        <v>394</v>
      </c>
      <c r="D42" s="271" t="s">
        <v>393</v>
      </c>
      <c r="E42" s="271" t="s">
        <v>392</v>
      </c>
      <c r="F42" s="270" t="s">
        <v>391</v>
      </c>
      <c r="G42" s="270" t="s">
        <v>390</v>
      </c>
      <c r="H42" s="270" t="s">
        <v>389</v>
      </c>
      <c r="I42" s="381" t="s">
        <v>111</v>
      </c>
      <c r="J42" s="356" t="s">
        <v>457</v>
      </c>
    </row>
    <row r="43" spans="2:10" ht="14.25" thickBot="1">
      <c r="B43" s="1045"/>
      <c r="C43" s="1101"/>
      <c r="D43" s="268" t="s">
        <v>386</v>
      </c>
      <c r="E43" s="268" t="s">
        <v>385</v>
      </c>
      <c r="F43" s="268" t="s">
        <v>384</v>
      </c>
      <c r="G43" s="268" t="s">
        <v>128</v>
      </c>
      <c r="H43" s="268" t="s">
        <v>383</v>
      </c>
      <c r="I43" s="380" t="s">
        <v>456</v>
      </c>
      <c r="J43" s="365" t="s">
        <v>455</v>
      </c>
    </row>
    <row r="44" spans="2:10" ht="13.5">
      <c r="B44" s="1110" t="s">
        <v>795</v>
      </c>
      <c r="C44" s="355" t="s">
        <v>442</v>
      </c>
      <c r="D44" s="571">
        <v>9.28</v>
      </c>
      <c r="E44" s="572">
        <v>0.72</v>
      </c>
      <c r="F44" s="379">
        <f>D44+E44</f>
        <v>10</v>
      </c>
      <c r="G44" s="573">
        <v>1</v>
      </c>
      <c r="H44" s="573">
        <v>0.633</v>
      </c>
      <c r="I44" s="378">
        <f>F44*G44*H44</f>
        <v>6.33</v>
      </c>
      <c r="J44" s="378">
        <f>I44/J37</f>
        <v>0.3112896341043611</v>
      </c>
    </row>
    <row r="45" spans="2:10" ht="14.25" thickBot="1">
      <c r="B45" s="1112"/>
      <c r="C45" s="256" t="s">
        <v>441</v>
      </c>
      <c r="D45" s="568">
        <v>8.71</v>
      </c>
      <c r="E45" s="569">
        <v>0.49</v>
      </c>
      <c r="F45" s="374">
        <f>D45+E45</f>
        <v>9.200000000000001</v>
      </c>
      <c r="G45" s="570">
        <v>1</v>
      </c>
      <c r="H45" s="570">
        <v>0.935</v>
      </c>
      <c r="I45" s="251">
        <f>F45*G45*H45</f>
        <v>8.602000000000002</v>
      </c>
      <c r="J45" s="251">
        <f>I45/J37</f>
        <v>0.4230194996154368</v>
      </c>
    </row>
    <row r="46" spans="2:10" ht="13.5">
      <c r="B46" s="1110" t="s">
        <v>793</v>
      </c>
      <c r="C46" s="355" t="s">
        <v>442</v>
      </c>
      <c r="D46" s="571">
        <v>11.49</v>
      </c>
      <c r="E46" s="572">
        <v>3.15</v>
      </c>
      <c r="F46" s="379">
        <f>D46+E46</f>
        <v>14.64</v>
      </c>
      <c r="G46" s="573">
        <v>0.937</v>
      </c>
      <c r="H46" s="573">
        <v>1</v>
      </c>
      <c r="I46" s="378">
        <f>F46*G46*H46</f>
        <v>13.717680000000001</v>
      </c>
      <c r="J46" s="378">
        <f>I46/J38</f>
        <v>0.20175008678779954</v>
      </c>
    </row>
    <row r="47" spans="2:10" ht="14.25" thickBot="1">
      <c r="B47" s="1112"/>
      <c r="C47" s="256" t="s">
        <v>441</v>
      </c>
      <c r="D47" s="568">
        <v>31.35</v>
      </c>
      <c r="E47" s="569">
        <v>1.3</v>
      </c>
      <c r="F47" s="374">
        <f>D47+E47</f>
        <v>32.65</v>
      </c>
      <c r="G47" s="570">
        <v>1</v>
      </c>
      <c r="H47" s="570">
        <v>0.781</v>
      </c>
      <c r="I47" s="251">
        <f>F47*G47*H47</f>
        <v>25.49965</v>
      </c>
      <c r="J47" s="251">
        <f>I47/J38</f>
        <v>0.37503109859382283</v>
      </c>
    </row>
    <row r="50" ht="14.25" thickBot="1"/>
    <row r="51" spans="2:10" ht="19.5" thickBot="1">
      <c r="B51" s="879" t="s">
        <v>475</v>
      </c>
      <c r="C51" s="1022"/>
      <c r="D51" s="1022"/>
      <c r="E51" s="1022"/>
      <c r="F51" s="1022"/>
      <c r="G51" s="1022"/>
      <c r="H51" s="1022"/>
      <c r="I51" s="542" t="s">
        <v>817</v>
      </c>
      <c r="J51" s="565">
        <v>1</v>
      </c>
    </row>
    <row r="52" ht="14.25" thickBot="1"/>
    <row r="53" spans="2:10" ht="14.25" thickBot="1">
      <c r="B53" s="916" t="s">
        <v>474</v>
      </c>
      <c r="C53" s="1022"/>
      <c r="D53" s="1022"/>
      <c r="E53" s="1022"/>
      <c r="F53" s="1022"/>
      <c r="G53" s="1022"/>
      <c r="H53" s="1022"/>
      <c r="I53" s="1022"/>
      <c r="J53" s="882"/>
    </row>
    <row r="54" spans="2:16" ht="13.5">
      <c r="B54" s="1061" t="s">
        <v>0</v>
      </c>
      <c r="C54" s="549"/>
      <c r="D54" s="558" t="s">
        <v>473</v>
      </c>
      <c r="E54" s="1100" t="s">
        <v>472</v>
      </c>
      <c r="F54" s="1100" t="s">
        <v>470</v>
      </c>
      <c r="G54" s="1100" t="s">
        <v>469</v>
      </c>
      <c r="H54" s="1100" t="s">
        <v>468</v>
      </c>
      <c r="I54" s="1035" t="s">
        <v>822</v>
      </c>
      <c r="J54" s="1110" t="s">
        <v>92</v>
      </c>
      <c r="N54" s="410" t="s">
        <v>473</v>
      </c>
      <c r="O54" s="410" t="s">
        <v>812</v>
      </c>
      <c r="P54" s="410" t="s">
        <v>813</v>
      </c>
    </row>
    <row r="55" spans="2:17" ht="13.5">
      <c r="B55" s="1158"/>
      <c r="C55" s="548" t="s">
        <v>814</v>
      </c>
      <c r="D55" s="548" t="s">
        <v>92</v>
      </c>
      <c r="E55" s="1159"/>
      <c r="F55" s="1159"/>
      <c r="G55" s="1159"/>
      <c r="H55" s="1159"/>
      <c r="I55" s="1160"/>
      <c r="J55" s="1161"/>
      <c r="N55" s="559" t="s">
        <v>815</v>
      </c>
      <c r="O55">
        <f>0.4+0.6*Q55</f>
        <v>0.7</v>
      </c>
      <c r="P55">
        <f>0.53+0.47*Q55</f>
        <v>0.765</v>
      </c>
      <c r="Q55">
        <f>IF(C58/C59&lt;0.1,0.1,(C58/C59))</f>
        <v>0.5</v>
      </c>
    </row>
    <row r="56" spans="2:17" ht="14.25" thickBot="1">
      <c r="B56" s="1045"/>
      <c r="C56" s="380" t="s">
        <v>462</v>
      </c>
      <c r="D56" s="380" t="s">
        <v>461</v>
      </c>
      <c r="E56" s="268" t="s">
        <v>461</v>
      </c>
      <c r="F56" s="268" t="s">
        <v>461</v>
      </c>
      <c r="G56" s="268" t="s">
        <v>461</v>
      </c>
      <c r="H56" s="268" t="s">
        <v>461</v>
      </c>
      <c r="I56" s="380" t="s">
        <v>461</v>
      </c>
      <c r="J56" s="365" t="s">
        <v>461</v>
      </c>
      <c r="N56" s="559" t="s">
        <v>816</v>
      </c>
      <c r="O56">
        <f>1.3+0.07/Q55</f>
        <v>1.44</v>
      </c>
      <c r="P56">
        <f>1.06+0.15/Q55</f>
        <v>1.36</v>
      </c>
      <c r="Q56">
        <f>IF(C57/C58&lt;0.1,0.1,(C57/C58))</f>
        <v>0.4</v>
      </c>
    </row>
    <row r="57" spans="2:16" ht="14.25" thickBot="1">
      <c r="B57" s="273" t="s">
        <v>440</v>
      </c>
      <c r="C57" s="562">
        <v>20</v>
      </c>
      <c r="D57" s="560">
        <f>IF(D54=N54,0.28,IF(D54=O54,0.4,0.64))</f>
        <v>0.28</v>
      </c>
      <c r="E57" s="386"/>
      <c r="F57" s="386"/>
      <c r="G57" s="386"/>
      <c r="H57" s="386"/>
      <c r="I57" s="385">
        <f>IF(D54=N54,O60,IF(D54=O54,O60,P60))</f>
        <v>2.005</v>
      </c>
      <c r="J57" s="579">
        <f>IF(D54=N54,0.28*O60,IF(D54=O54,0.4*O60,0.64*P60))</f>
        <v>0.5614</v>
      </c>
      <c r="N57" s="559" t="s">
        <v>818</v>
      </c>
      <c r="O57">
        <f>(0.25+0.75*Q55)*(0.65+0.35*Q56)</f>
        <v>0.49375</v>
      </c>
      <c r="P57">
        <f>(0.36+0.64*Q55)*(0.68+0.32*Q56)</f>
        <v>0.54944</v>
      </c>
    </row>
    <row r="58" spans="2:16" ht="14.25" thickBot="1">
      <c r="B58" s="273" t="s">
        <v>439</v>
      </c>
      <c r="C58" s="562">
        <v>50</v>
      </c>
      <c r="D58" s="561">
        <f>IF(D54=N54,0.72,IF(D54=O54,0.92,1.22))</f>
        <v>0.72</v>
      </c>
      <c r="E58" s="386"/>
      <c r="F58" s="386"/>
      <c r="G58" s="386">
        <f>IF(D54=N54,O58,IF(D54=O54,O58,P58))</f>
        <v>0.64</v>
      </c>
      <c r="H58" s="386">
        <f>IF(D54=N54,O59,IF(D54=O54,O59,P59))</f>
        <v>1.43</v>
      </c>
      <c r="I58" s="385"/>
      <c r="J58" s="579">
        <f>IF(D54=N54,0.72*O58*O59*J51,IF(D54=O54,0.92*O58*O59*J51,1.22*P58*P59*J51))</f>
        <v>0.658944</v>
      </c>
      <c r="N58" s="559" t="s">
        <v>819</v>
      </c>
      <c r="O58">
        <f>0.4+0.6*Q56</f>
        <v>0.64</v>
      </c>
      <c r="P58">
        <f>0.53+0.47*Q56</f>
        <v>0.718</v>
      </c>
    </row>
    <row r="59" spans="2:16" ht="14.25" thickBot="1">
      <c r="B59" s="273" t="s">
        <v>438</v>
      </c>
      <c r="C59" s="562">
        <v>100</v>
      </c>
      <c r="D59" s="561">
        <f>IF(D54=N54,1.16,IF(D54=O54,1.44,1.8))</f>
        <v>1.16</v>
      </c>
      <c r="E59" s="386"/>
      <c r="F59" s="386">
        <f>IF(D54=N54,O57,IF(D54=O54,O57,P57))</f>
        <v>0.49375</v>
      </c>
      <c r="G59" s="386"/>
      <c r="H59" s="386"/>
      <c r="I59" s="385"/>
      <c r="J59" s="579">
        <f>IF(D54=N54,1.16*O57*J51,IF(D54=O54,1.44*O57*J51,1.8*P57*J51))</f>
        <v>0.57275</v>
      </c>
      <c r="N59" s="559" t="s">
        <v>820</v>
      </c>
      <c r="O59">
        <f>1.03+0.1/Q55+0.08/Q56</f>
        <v>1.43</v>
      </c>
      <c r="P59">
        <f>0.98+0.1/Q55+0.05/Q56</f>
        <v>1.305</v>
      </c>
    </row>
    <row r="60" spans="14:16" ht="13.5">
      <c r="N60" s="559" t="s">
        <v>821</v>
      </c>
      <c r="O60">
        <f>1.23+0.1/Q55+0.23/Q56</f>
        <v>2.005</v>
      </c>
      <c r="P60">
        <f>1.04+0.13/Q55+0.24/Q56</f>
        <v>1.9</v>
      </c>
    </row>
    <row r="61" ht="14.25" thickBot="1"/>
    <row r="62" spans="2:10" ht="13.5">
      <c r="B62" s="1061" t="s">
        <v>0</v>
      </c>
      <c r="C62" s="271" t="s">
        <v>467</v>
      </c>
      <c r="D62" s="271" t="s">
        <v>832</v>
      </c>
      <c r="E62" s="271" t="s">
        <v>466</v>
      </c>
      <c r="F62" s="271" t="s">
        <v>86</v>
      </c>
      <c r="G62" s="271" t="s">
        <v>465</v>
      </c>
      <c r="H62" s="340" t="s">
        <v>464</v>
      </c>
      <c r="I62" s="340" t="s">
        <v>463</v>
      </c>
      <c r="J62" s="338" t="s">
        <v>92</v>
      </c>
    </row>
    <row r="63" spans="2:10" ht="14.25" thickBot="1">
      <c r="B63" s="1045"/>
      <c r="C63" s="268" t="s">
        <v>462</v>
      </c>
      <c r="D63" s="268" t="s">
        <v>461</v>
      </c>
      <c r="E63" s="268" t="s">
        <v>461</v>
      </c>
      <c r="F63" s="268" t="s">
        <v>460</v>
      </c>
      <c r="G63" s="268" t="s">
        <v>459</v>
      </c>
      <c r="H63" s="268" t="s">
        <v>459</v>
      </c>
      <c r="I63" s="268" t="s">
        <v>459</v>
      </c>
      <c r="J63" s="267" t="s">
        <v>458</v>
      </c>
    </row>
    <row r="64" spans="2:10" ht="14.25" thickBot="1">
      <c r="B64" s="273" t="s">
        <v>440</v>
      </c>
      <c r="C64" s="563">
        <f>C57</f>
        <v>20</v>
      </c>
      <c r="D64" s="383">
        <f>J57</f>
        <v>0.5614</v>
      </c>
      <c r="E64" s="566">
        <v>0</v>
      </c>
      <c r="F64" s="383">
        <f>J51</f>
        <v>1</v>
      </c>
      <c r="G64" s="566">
        <v>1</v>
      </c>
      <c r="H64" s="567">
        <v>1</v>
      </c>
      <c r="I64" s="567">
        <v>1</v>
      </c>
      <c r="J64" s="382">
        <f>C64*(D64+E64)*F64*G64*H64*I64</f>
        <v>11.228</v>
      </c>
    </row>
    <row r="65" spans="2:10" ht="14.25" thickBot="1">
      <c r="B65" s="273" t="s">
        <v>439</v>
      </c>
      <c r="C65" s="563">
        <f>C58</f>
        <v>50</v>
      </c>
      <c r="D65" s="383">
        <f>J58</f>
        <v>0.658944</v>
      </c>
      <c r="E65" s="383">
        <f>E64</f>
        <v>0</v>
      </c>
      <c r="F65" s="383">
        <f>J51</f>
        <v>1</v>
      </c>
      <c r="G65" s="383">
        <f>G64</f>
        <v>1</v>
      </c>
      <c r="H65" s="368">
        <f>H64</f>
        <v>1</v>
      </c>
      <c r="I65" s="368">
        <f>I64</f>
        <v>1</v>
      </c>
      <c r="J65" s="382">
        <f>C65*(D65+E65)*F65*G65*H65*I65</f>
        <v>32.947199999999995</v>
      </c>
    </row>
    <row r="66" spans="2:10" ht="14.25" thickBot="1">
      <c r="B66" s="273" t="s">
        <v>438</v>
      </c>
      <c r="C66" s="563">
        <f>C59</f>
        <v>100</v>
      </c>
      <c r="D66" s="383">
        <f>J59</f>
        <v>0.57275</v>
      </c>
      <c r="E66" s="383">
        <f>E64</f>
        <v>0</v>
      </c>
      <c r="F66" s="383">
        <f>J51</f>
        <v>1</v>
      </c>
      <c r="G66" s="383">
        <f>G64</f>
        <v>1</v>
      </c>
      <c r="H66" s="368">
        <f>H64</f>
        <v>1</v>
      </c>
      <c r="I66" s="368">
        <f>I64</f>
        <v>1</v>
      </c>
      <c r="J66" s="382">
        <f>C66*(D66+E66)*F66*G66*H66*I66</f>
        <v>57.275</v>
      </c>
    </row>
    <row r="68" ht="14.25" thickBot="1"/>
    <row r="69" spans="2:10" ht="14.25" thickBot="1">
      <c r="B69" s="916" t="s">
        <v>93</v>
      </c>
      <c r="C69" s="1022"/>
      <c r="D69" s="1022"/>
      <c r="E69" s="1022"/>
      <c r="F69" s="1022"/>
      <c r="G69" s="1022"/>
      <c r="H69" s="1022"/>
      <c r="I69" s="1022"/>
      <c r="J69" s="882"/>
    </row>
    <row r="70" spans="2:10" ht="13.5">
      <c r="B70" s="1061" t="s">
        <v>0</v>
      </c>
      <c r="C70" s="1100" t="s">
        <v>394</v>
      </c>
      <c r="D70" s="271" t="s">
        <v>393</v>
      </c>
      <c r="E70" s="271" t="s">
        <v>392</v>
      </c>
      <c r="F70" s="270" t="s">
        <v>391</v>
      </c>
      <c r="G70" s="270" t="s">
        <v>390</v>
      </c>
      <c r="H70" s="270" t="s">
        <v>389</v>
      </c>
      <c r="I70" s="381" t="s">
        <v>111</v>
      </c>
      <c r="J70" s="356" t="s">
        <v>457</v>
      </c>
    </row>
    <row r="71" spans="2:10" ht="14.25" thickBot="1">
      <c r="B71" s="1045"/>
      <c r="C71" s="1101"/>
      <c r="D71" s="268" t="s">
        <v>386</v>
      </c>
      <c r="E71" s="268" t="s">
        <v>385</v>
      </c>
      <c r="F71" s="268" t="s">
        <v>384</v>
      </c>
      <c r="G71" s="268" t="s">
        <v>128</v>
      </c>
      <c r="H71" s="268" t="s">
        <v>383</v>
      </c>
      <c r="I71" s="380" t="s">
        <v>456</v>
      </c>
      <c r="J71" s="365" t="s">
        <v>455</v>
      </c>
    </row>
    <row r="72" spans="2:10" ht="13.5">
      <c r="B72" s="1110" t="s">
        <v>794</v>
      </c>
      <c r="C72" s="355" t="s">
        <v>442</v>
      </c>
      <c r="D72" s="571">
        <v>32.96</v>
      </c>
      <c r="E72" s="572">
        <v>10.74</v>
      </c>
      <c r="F72" s="379">
        <f aca="true" t="shared" si="0" ref="F72:F77">D72+E72</f>
        <v>43.7</v>
      </c>
      <c r="G72" s="573">
        <v>1</v>
      </c>
      <c r="H72" s="573">
        <v>1</v>
      </c>
      <c r="I72" s="378">
        <f aca="true" t="shared" si="1" ref="I72:I77">F72*G72*H72</f>
        <v>43.7</v>
      </c>
      <c r="J72" s="378">
        <f>I72/J64</f>
        <v>3.8920555753473463</v>
      </c>
    </row>
    <row r="73" spans="2:10" ht="14.25" thickBot="1">
      <c r="B73" s="1112"/>
      <c r="C73" s="256" t="s">
        <v>441</v>
      </c>
      <c r="D73" s="568">
        <v>59.12</v>
      </c>
      <c r="E73" s="569">
        <v>14.32</v>
      </c>
      <c r="F73" s="374">
        <f t="shared" si="0"/>
        <v>73.44</v>
      </c>
      <c r="G73" s="570">
        <v>1</v>
      </c>
      <c r="H73" s="570">
        <v>0.765</v>
      </c>
      <c r="I73" s="251">
        <f t="shared" si="1"/>
        <v>56.181599999999996</v>
      </c>
      <c r="J73" s="251">
        <f>I73/J64</f>
        <v>5.003705023156394</v>
      </c>
    </row>
    <row r="74" spans="2:10" ht="13.5">
      <c r="B74" s="1110" t="s">
        <v>795</v>
      </c>
      <c r="C74" s="355" t="s">
        <v>442</v>
      </c>
      <c r="D74" s="574">
        <v>40</v>
      </c>
      <c r="E74" s="575">
        <v>12</v>
      </c>
      <c r="F74" s="377">
        <f t="shared" si="0"/>
        <v>52</v>
      </c>
      <c r="G74" s="576">
        <v>1</v>
      </c>
      <c r="H74" s="576">
        <v>1</v>
      </c>
      <c r="I74" s="376">
        <f t="shared" si="1"/>
        <v>52</v>
      </c>
      <c r="J74" s="375">
        <f>I74/J65</f>
        <v>1.5782828282828285</v>
      </c>
    </row>
    <row r="75" spans="2:10" ht="14.25" thickBot="1">
      <c r="B75" s="1112"/>
      <c r="C75" s="256" t="s">
        <v>441</v>
      </c>
      <c r="D75" s="568">
        <v>59.12</v>
      </c>
      <c r="E75" s="569">
        <v>14.32</v>
      </c>
      <c r="F75" s="374">
        <f t="shared" si="0"/>
        <v>73.44</v>
      </c>
      <c r="G75" s="570">
        <v>1</v>
      </c>
      <c r="H75" s="570">
        <v>0.765</v>
      </c>
      <c r="I75" s="251">
        <f t="shared" si="1"/>
        <v>56.181599999999996</v>
      </c>
      <c r="J75" s="251">
        <f>I75/J65</f>
        <v>1.7052010489510492</v>
      </c>
    </row>
    <row r="76" spans="2:10" ht="13.5">
      <c r="B76" s="1110" t="s">
        <v>793</v>
      </c>
      <c r="C76" s="355" t="s">
        <v>831</v>
      </c>
      <c r="D76" s="574">
        <v>40</v>
      </c>
      <c r="E76" s="575">
        <v>12</v>
      </c>
      <c r="F76" s="377">
        <f t="shared" si="0"/>
        <v>52</v>
      </c>
      <c r="G76" s="576">
        <v>1</v>
      </c>
      <c r="H76" s="576">
        <v>1</v>
      </c>
      <c r="I76" s="376">
        <f t="shared" si="1"/>
        <v>52</v>
      </c>
      <c r="J76" s="375">
        <f>I76/J66</f>
        <v>0.9079004801396771</v>
      </c>
    </row>
    <row r="77" spans="2:10" ht="14.25" thickBot="1">
      <c r="B77" s="1112"/>
      <c r="C77" s="256" t="s">
        <v>830</v>
      </c>
      <c r="D77" s="568">
        <v>59.12</v>
      </c>
      <c r="E77" s="569">
        <v>14.32</v>
      </c>
      <c r="F77" s="374">
        <f t="shared" si="0"/>
        <v>73.44</v>
      </c>
      <c r="G77" s="570">
        <v>1</v>
      </c>
      <c r="H77" s="570">
        <v>0.765</v>
      </c>
      <c r="I77" s="251">
        <f t="shared" si="1"/>
        <v>56.181599999999996</v>
      </c>
      <c r="J77" s="251">
        <f>I77/J66</f>
        <v>0.9809096464426015</v>
      </c>
    </row>
    <row r="79" ht="14.25" thickBot="1"/>
    <row r="80" spans="2:10" ht="14.25" thickBot="1">
      <c r="B80" s="1146" t="s">
        <v>829</v>
      </c>
      <c r="C80" s="1147"/>
      <c r="D80" s="1147"/>
      <c r="E80" s="1148" t="s">
        <v>454</v>
      </c>
      <c r="F80" s="1147"/>
      <c r="G80" s="1147"/>
      <c r="H80" s="1147"/>
      <c r="I80" s="1147"/>
      <c r="J80" s="1149"/>
    </row>
    <row r="81" spans="2:10" ht="13.5">
      <c r="B81" s="1150" t="s">
        <v>828</v>
      </c>
      <c r="C81" s="1151"/>
      <c r="D81" s="1151"/>
      <c r="E81" s="1152" t="s">
        <v>827</v>
      </c>
      <c r="F81" s="1151"/>
      <c r="G81" s="1151"/>
      <c r="H81" s="1151"/>
      <c r="I81" s="1151"/>
      <c r="J81" s="1153"/>
    </row>
    <row r="82" spans="2:10" ht="13.5">
      <c r="B82" s="1154" t="s">
        <v>826</v>
      </c>
      <c r="C82" s="1155"/>
      <c r="D82" s="1155"/>
      <c r="E82" s="1156" t="s">
        <v>825</v>
      </c>
      <c r="F82" s="1155"/>
      <c r="G82" s="1155"/>
      <c r="H82" s="1155"/>
      <c r="I82" s="1155"/>
      <c r="J82" s="1157"/>
    </row>
    <row r="83" spans="2:10" ht="13.5">
      <c r="B83" s="1154" t="s">
        <v>824</v>
      </c>
      <c r="C83" s="1155"/>
      <c r="D83" s="1155"/>
      <c r="E83" s="1156" t="s">
        <v>1297</v>
      </c>
      <c r="F83" s="1155"/>
      <c r="G83" s="1155"/>
      <c r="H83" s="1155"/>
      <c r="I83" s="1155"/>
      <c r="J83" s="1157"/>
    </row>
    <row r="84" spans="2:10" ht="14.25" thickBot="1">
      <c r="B84" s="1142" t="s">
        <v>102</v>
      </c>
      <c r="C84" s="1143"/>
      <c r="D84" s="1143"/>
      <c r="E84" s="1144" t="s">
        <v>823</v>
      </c>
      <c r="F84" s="1143"/>
      <c r="G84" s="1143"/>
      <c r="H84" s="1143"/>
      <c r="I84" s="1143"/>
      <c r="J84" s="1145"/>
    </row>
  </sheetData>
  <sheetProtection/>
  <mergeCells count="54">
    <mergeCell ref="F6:F7"/>
    <mergeCell ref="G6:G7"/>
    <mergeCell ref="I6:I7"/>
    <mergeCell ref="B27:J27"/>
    <mergeCell ref="I28:I29"/>
    <mergeCell ref="J28:J29"/>
    <mergeCell ref="B12:B13"/>
    <mergeCell ref="J6:J7"/>
    <mergeCell ref="B6:B8"/>
    <mergeCell ref="B51:H51"/>
    <mergeCell ref="B17:J17"/>
    <mergeCell ref="B72:B73"/>
    <mergeCell ref="B18:B19"/>
    <mergeCell ref="E6:E7"/>
    <mergeCell ref="B3:H3"/>
    <mergeCell ref="B25:H25"/>
    <mergeCell ref="B5:J5"/>
    <mergeCell ref="C18:C19"/>
    <mergeCell ref="H6:H7"/>
    <mergeCell ref="B35:B36"/>
    <mergeCell ref="B41:J41"/>
    <mergeCell ref="B42:B43"/>
    <mergeCell ref="C42:C43"/>
    <mergeCell ref="B28:B30"/>
    <mergeCell ref="E28:E29"/>
    <mergeCell ref="F28:F29"/>
    <mergeCell ref="G28:G29"/>
    <mergeCell ref="H28:H29"/>
    <mergeCell ref="B44:B45"/>
    <mergeCell ref="B46:B47"/>
    <mergeCell ref="B53:J53"/>
    <mergeCell ref="B54:B56"/>
    <mergeCell ref="E54:E55"/>
    <mergeCell ref="F54:F55"/>
    <mergeCell ref="G54:G55"/>
    <mergeCell ref="H54:H55"/>
    <mergeCell ref="I54:I55"/>
    <mergeCell ref="J54:J55"/>
    <mergeCell ref="B62:B63"/>
    <mergeCell ref="B74:B75"/>
    <mergeCell ref="B76:B77"/>
    <mergeCell ref="B69:J69"/>
    <mergeCell ref="B70:B71"/>
    <mergeCell ref="C70:C71"/>
    <mergeCell ref="B84:D84"/>
    <mergeCell ref="E84:J84"/>
    <mergeCell ref="B80:D80"/>
    <mergeCell ref="E80:J80"/>
    <mergeCell ref="B81:D81"/>
    <mergeCell ref="E81:J81"/>
    <mergeCell ref="B82:D82"/>
    <mergeCell ref="E82:J82"/>
    <mergeCell ref="B83:D83"/>
    <mergeCell ref="E83:J83"/>
  </mergeCells>
  <dataValidations count="2">
    <dataValidation type="list" allowBlank="1" showInputMessage="1" showErrorMessage="1" sqref="D54">
      <formula1>$N$54:$P$54</formula1>
    </dataValidation>
    <dataValidation type="list" allowBlank="1" showInputMessage="1" showErrorMessage="1" sqref="D28 D6">
      <formula1>$N$28:$P$28</formula1>
    </dataValidation>
  </dataValidation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AD60"/>
  <sheetViews>
    <sheetView zoomScalePageLayoutView="0" workbookViewId="0" topLeftCell="A1">
      <selection activeCell="C2" sqref="C2"/>
    </sheetView>
  </sheetViews>
  <sheetFormatPr defaultColWidth="9.00390625" defaultRowHeight="13.5"/>
  <cols>
    <col min="1" max="1" width="9.00390625" style="223" customWidth="1"/>
    <col min="2" max="2" width="2.875" style="223" customWidth="1"/>
    <col min="3" max="5" width="3.00390625" style="223" customWidth="1"/>
    <col min="6" max="18" width="2.875" style="223" customWidth="1"/>
    <col min="19" max="29" width="3.00390625" style="223" customWidth="1"/>
    <col min="30" max="16384" width="9.00390625" style="223" customWidth="1"/>
  </cols>
  <sheetData>
    <row r="2" spans="2:30" ht="13.5">
      <c r="B2" s="226"/>
      <c r="C2" s="226"/>
      <c r="D2" s="226"/>
      <c r="E2" s="226"/>
      <c r="F2" s="226"/>
      <c r="G2" s="226"/>
      <c r="H2" s="226"/>
      <c r="I2" s="226"/>
      <c r="J2" s="226"/>
      <c r="K2" s="226"/>
      <c r="L2" s="226"/>
      <c r="M2" s="226"/>
      <c r="N2" s="226"/>
      <c r="O2" s="226"/>
      <c r="P2" s="226"/>
      <c r="Q2" s="226"/>
      <c r="R2" s="226"/>
      <c r="S2" s="226"/>
      <c r="T2" s="226"/>
      <c r="U2" s="226"/>
      <c r="V2" s="226"/>
      <c r="W2" s="225"/>
      <c r="X2" s="225"/>
      <c r="Y2" s="225"/>
      <c r="Z2" s="225"/>
      <c r="AD2" s="224"/>
    </row>
    <row r="3" spans="2:30" ht="18" thickBot="1">
      <c r="B3" s="1162" t="s">
        <v>360</v>
      </c>
      <c r="C3" s="1162"/>
      <c r="D3" s="1162"/>
      <c r="E3" s="1162"/>
      <c r="F3" s="1162"/>
      <c r="G3" s="1162"/>
      <c r="H3" s="1162"/>
      <c r="I3" s="1162"/>
      <c r="J3" s="1162"/>
      <c r="K3" s="1162"/>
      <c r="L3" s="1162"/>
      <c r="M3" s="1162"/>
      <c r="N3" s="1162"/>
      <c r="O3" s="1162"/>
      <c r="P3" s="1162"/>
      <c r="Q3" s="1162"/>
      <c r="R3" s="1162"/>
      <c r="S3" s="1162"/>
      <c r="T3" s="1162"/>
      <c r="U3" s="1162"/>
      <c r="V3" s="1162"/>
      <c r="W3" s="1162"/>
      <c r="X3" s="1162"/>
      <c r="Y3" s="1162"/>
      <c r="Z3" s="1162"/>
      <c r="AA3" s="1162"/>
      <c r="AB3" s="1162"/>
      <c r="AC3" s="1162"/>
      <c r="AD3" s="224"/>
    </row>
    <row r="4" spans="2:30" ht="14.25" thickTop="1">
      <c r="B4" s="247"/>
      <c r="C4" s="246"/>
      <c r="D4" s="246"/>
      <c r="E4" s="246"/>
      <c r="F4" s="246"/>
      <c r="G4" s="246"/>
      <c r="H4" s="246"/>
      <c r="I4" s="246"/>
      <c r="J4" s="246"/>
      <c r="K4" s="246"/>
      <c r="L4" s="246"/>
      <c r="M4" s="246"/>
      <c r="N4" s="246"/>
      <c r="O4" s="246"/>
      <c r="P4" s="246"/>
      <c r="Q4" s="246"/>
      <c r="R4" s="245"/>
      <c r="S4" s="226"/>
      <c r="T4" s="244" t="s">
        <v>357</v>
      </c>
      <c r="U4" s="243"/>
      <c r="V4" s="243"/>
      <c r="W4" s="242"/>
      <c r="X4" s="242"/>
      <c r="Y4" s="242"/>
      <c r="Z4" s="242"/>
      <c r="AA4" s="242"/>
      <c r="AB4" s="242"/>
      <c r="AC4" s="241"/>
      <c r="AD4" s="224"/>
    </row>
    <row r="5" spans="2:30" ht="13.5">
      <c r="B5" s="239"/>
      <c r="C5" s="238"/>
      <c r="D5" s="238"/>
      <c r="E5" s="238"/>
      <c r="F5" s="238"/>
      <c r="G5" s="238"/>
      <c r="H5" s="238"/>
      <c r="I5" s="238"/>
      <c r="J5" s="238"/>
      <c r="K5" s="238"/>
      <c r="L5" s="238"/>
      <c r="M5" s="238"/>
      <c r="N5" s="238"/>
      <c r="O5" s="238"/>
      <c r="P5" s="238"/>
      <c r="Q5" s="238"/>
      <c r="R5" s="237"/>
      <c r="S5" s="226"/>
      <c r="T5" s="240"/>
      <c r="U5" s="235" t="s">
        <v>359</v>
      </c>
      <c r="V5" s="225"/>
      <c r="W5" s="235"/>
      <c r="X5" s="235"/>
      <c r="Y5" s="235"/>
      <c r="Z5" s="235"/>
      <c r="AA5" s="235"/>
      <c r="AB5" s="235"/>
      <c r="AC5" s="234"/>
      <c r="AD5" s="224"/>
    </row>
    <row r="6" spans="2:30" ht="13.5">
      <c r="B6" s="239"/>
      <c r="C6" s="238"/>
      <c r="D6" s="238"/>
      <c r="E6" s="238"/>
      <c r="F6" s="238"/>
      <c r="G6" s="238"/>
      <c r="H6" s="238"/>
      <c r="I6" s="238"/>
      <c r="J6" s="238"/>
      <c r="K6" s="238"/>
      <c r="L6" s="238"/>
      <c r="M6" s="238"/>
      <c r="N6" s="238"/>
      <c r="O6" s="238"/>
      <c r="P6" s="238"/>
      <c r="Q6" s="238"/>
      <c r="R6" s="237"/>
      <c r="S6" s="226"/>
      <c r="T6" s="240"/>
      <c r="U6" s="235"/>
      <c r="V6" s="225"/>
      <c r="W6" s="235"/>
      <c r="X6" s="235"/>
      <c r="Y6" s="235"/>
      <c r="Z6" s="235"/>
      <c r="AA6" s="235"/>
      <c r="AB6" s="235"/>
      <c r="AC6" s="234"/>
      <c r="AD6" s="224"/>
    </row>
    <row r="7" spans="2:30" ht="13.5">
      <c r="B7" s="239"/>
      <c r="C7" s="238"/>
      <c r="D7" s="238"/>
      <c r="E7" s="238"/>
      <c r="F7" s="238"/>
      <c r="G7" s="238"/>
      <c r="H7" s="238"/>
      <c r="I7" s="238"/>
      <c r="J7" s="238"/>
      <c r="K7" s="238"/>
      <c r="L7" s="238"/>
      <c r="M7" s="238"/>
      <c r="N7" s="238"/>
      <c r="O7" s="238"/>
      <c r="P7" s="238"/>
      <c r="Q7" s="238"/>
      <c r="R7" s="237"/>
      <c r="S7" s="226"/>
      <c r="T7" s="240"/>
      <c r="U7" s="235"/>
      <c r="V7" s="225"/>
      <c r="W7" s="235"/>
      <c r="X7" s="235"/>
      <c r="Y7" s="235"/>
      <c r="Z7" s="235"/>
      <c r="AA7" s="235"/>
      <c r="AB7" s="235"/>
      <c r="AC7" s="234"/>
      <c r="AD7" s="224"/>
    </row>
    <row r="8" spans="2:30" ht="13.5">
      <c r="B8" s="239"/>
      <c r="C8" s="238"/>
      <c r="D8" s="238"/>
      <c r="E8" s="238"/>
      <c r="F8" s="238"/>
      <c r="G8" s="238"/>
      <c r="H8" s="238"/>
      <c r="I8" s="238"/>
      <c r="J8" s="238"/>
      <c r="K8" s="238"/>
      <c r="L8" s="238"/>
      <c r="M8" s="238"/>
      <c r="N8" s="238"/>
      <c r="O8" s="238"/>
      <c r="P8" s="238"/>
      <c r="Q8" s="238"/>
      <c r="R8" s="237"/>
      <c r="S8" s="226"/>
      <c r="T8" s="240"/>
      <c r="U8" s="235"/>
      <c r="V8" s="225"/>
      <c r="W8" s="235"/>
      <c r="X8" s="235"/>
      <c r="Y8" s="235"/>
      <c r="Z8" s="235"/>
      <c r="AA8" s="235"/>
      <c r="AB8" s="235"/>
      <c r="AC8" s="234"/>
      <c r="AD8" s="224"/>
    </row>
    <row r="9" spans="2:30" ht="13.5">
      <c r="B9" s="239"/>
      <c r="C9" s="238"/>
      <c r="D9" s="238"/>
      <c r="E9" s="238"/>
      <c r="F9" s="238"/>
      <c r="G9" s="238"/>
      <c r="H9" s="238"/>
      <c r="I9" s="238"/>
      <c r="J9" s="238"/>
      <c r="K9" s="238"/>
      <c r="L9" s="238"/>
      <c r="M9" s="238"/>
      <c r="N9" s="238"/>
      <c r="O9" s="238"/>
      <c r="P9" s="238"/>
      <c r="Q9" s="238"/>
      <c r="R9" s="237"/>
      <c r="S9" s="226"/>
      <c r="T9" s="240"/>
      <c r="U9" s="235"/>
      <c r="V9" s="225"/>
      <c r="W9" s="235"/>
      <c r="X9" s="235"/>
      <c r="Y9" s="235"/>
      <c r="Z9" s="235"/>
      <c r="AA9" s="235"/>
      <c r="AB9" s="235"/>
      <c r="AC9" s="234"/>
      <c r="AD9" s="224"/>
    </row>
    <row r="10" spans="2:30" ht="13.5">
      <c r="B10" s="239"/>
      <c r="C10" s="238"/>
      <c r="D10" s="238"/>
      <c r="E10" s="238"/>
      <c r="F10" s="238"/>
      <c r="G10" s="238"/>
      <c r="H10" s="238"/>
      <c r="I10" s="238"/>
      <c r="J10" s="238"/>
      <c r="K10" s="238"/>
      <c r="L10" s="238"/>
      <c r="M10" s="238"/>
      <c r="N10" s="238"/>
      <c r="O10" s="238"/>
      <c r="P10" s="238"/>
      <c r="Q10" s="238"/>
      <c r="R10" s="237"/>
      <c r="S10" s="226"/>
      <c r="T10" s="236" t="s">
        <v>355</v>
      </c>
      <c r="U10" s="235"/>
      <c r="V10" s="225"/>
      <c r="W10" s="235"/>
      <c r="X10" s="235"/>
      <c r="Y10" s="235"/>
      <c r="Z10" s="235"/>
      <c r="AA10" s="235"/>
      <c r="AB10" s="235"/>
      <c r="AC10" s="234"/>
      <c r="AD10" s="224"/>
    </row>
    <row r="11" spans="2:30" ht="13.5">
      <c r="B11" s="239"/>
      <c r="C11" s="238"/>
      <c r="D11" s="238"/>
      <c r="E11" s="238"/>
      <c r="F11" s="238"/>
      <c r="G11" s="238"/>
      <c r="H11" s="238"/>
      <c r="I11" s="238"/>
      <c r="J11" s="238"/>
      <c r="K11" s="238"/>
      <c r="L11" s="238"/>
      <c r="M11" s="238"/>
      <c r="N11" s="238"/>
      <c r="O11" s="238"/>
      <c r="P11" s="238"/>
      <c r="Q11" s="238"/>
      <c r="R11" s="237"/>
      <c r="S11" s="226"/>
      <c r="T11" s="240"/>
      <c r="U11" s="235"/>
      <c r="V11" s="225"/>
      <c r="W11" s="235"/>
      <c r="X11" s="235"/>
      <c r="Y11" s="235"/>
      <c r="Z11" s="235"/>
      <c r="AA11" s="235"/>
      <c r="AB11" s="235"/>
      <c r="AC11" s="234"/>
      <c r="AD11" s="224"/>
    </row>
    <row r="12" spans="2:30" ht="13.5">
      <c r="B12" s="239"/>
      <c r="C12" s="238"/>
      <c r="D12" s="238"/>
      <c r="E12" s="238"/>
      <c r="F12" s="238"/>
      <c r="G12" s="238"/>
      <c r="H12" s="238"/>
      <c r="I12" s="238"/>
      <c r="J12" s="238"/>
      <c r="K12" s="238"/>
      <c r="L12" s="238"/>
      <c r="M12" s="238"/>
      <c r="N12" s="238"/>
      <c r="O12" s="238"/>
      <c r="P12" s="238"/>
      <c r="Q12" s="238"/>
      <c r="R12" s="237"/>
      <c r="S12" s="226"/>
      <c r="T12" s="240"/>
      <c r="U12" s="235"/>
      <c r="V12" s="225"/>
      <c r="W12" s="235"/>
      <c r="X12" s="235"/>
      <c r="Y12" s="235"/>
      <c r="Z12" s="235"/>
      <c r="AA12" s="235"/>
      <c r="AB12" s="235"/>
      <c r="AC12" s="234"/>
      <c r="AD12" s="224"/>
    </row>
    <row r="13" spans="2:30" ht="13.5">
      <c r="B13" s="239"/>
      <c r="C13" s="238"/>
      <c r="D13" s="238"/>
      <c r="E13" s="238"/>
      <c r="F13" s="238"/>
      <c r="G13" s="238"/>
      <c r="H13" s="238"/>
      <c r="I13" s="238"/>
      <c r="J13" s="238"/>
      <c r="K13" s="238"/>
      <c r="L13" s="238"/>
      <c r="M13" s="238"/>
      <c r="N13" s="238"/>
      <c r="O13" s="238"/>
      <c r="P13" s="238"/>
      <c r="Q13" s="238"/>
      <c r="R13" s="237"/>
      <c r="S13" s="226"/>
      <c r="T13" s="240"/>
      <c r="U13" s="235"/>
      <c r="V13" s="225"/>
      <c r="W13" s="235"/>
      <c r="X13" s="235"/>
      <c r="Y13" s="235"/>
      <c r="Z13" s="235"/>
      <c r="AA13" s="235"/>
      <c r="AB13" s="235"/>
      <c r="AC13" s="234"/>
      <c r="AD13" s="224"/>
    </row>
    <row r="14" spans="2:30" ht="13.5">
      <c r="B14" s="239"/>
      <c r="C14" s="238"/>
      <c r="D14" s="238"/>
      <c r="E14" s="238"/>
      <c r="F14" s="238"/>
      <c r="G14" s="238"/>
      <c r="H14" s="238"/>
      <c r="I14" s="238"/>
      <c r="J14" s="238"/>
      <c r="K14" s="238"/>
      <c r="L14" s="238"/>
      <c r="M14" s="238"/>
      <c r="N14" s="238"/>
      <c r="O14" s="238"/>
      <c r="P14" s="238"/>
      <c r="Q14" s="238"/>
      <c r="R14" s="237"/>
      <c r="S14" s="226"/>
      <c r="T14" s="240"/>
      <c r="U14" s="235"/>
      <c r="V14" s="225"/>
      <c r="W14" s="235"/>
      <c r="X14" s="235"/>
      <c r="Y14" s="235"/>
      <c r="Z14" s="235"/>
      <c r="AA14" s="235"/>
      <c r="AB14" s="235"/>
      <c r="AC14" s="234"/>
      <c r="AD14" s="224"/>
    </row>
    <row r="15" spans="2:30" ht="13.5">
      <c r="B15" s="239"/>
      <c r="C15" s="238"/>
      <c r="D15" s="238"/>
      <c r="E15" s="238"/>
      <c r="F15" s="238"/>
      <c r="G15" s="238"/>
      <c r="H15" s="238"/>
      <c r="I15" s="238"/>
      <c r="J15" s="238"/>
      <c r="K15" s="238"/>
      <c r="L15" s="238"/>
      <c r="M15" s="238"/>
      <c r="N15" s="238"/>
      <c r="O15" s="238"/>
      <c r="P15" s="238"/>
      <c r="Q15" s="238"/>
      <c r="R15" s="237"/>
      <c r="S15" s="226"/>
      <c r="T15" s="240"/>
      <c r="U15" s="235"/>
      <c r="V15" s="225"/>
      <c r="W15" s="235"/>
      <c r="X15" s="235"/>
      <c r="Y15" s="235"/>
      <c r="Z15" s="235"/>
      <c r="AA15" s="235"/>
      <c r="AB15" s="235"/>
      <c r="AC15" s="234"/>
      <c r="AD15" s="224"/>
    </row>
    <row r="16" spans="2:30" ht="13.5">
      <c r="B16" s="239"/>
      <c r="C16" s="238"/>
      <c r="D16" s="238"/>
      <c r="E16" s="238"/>
      <c r="F16" s="238"/>
      <c r="G16" s="238"/>
      <c r="H16" s="238"/>
      <c r="I16" s="238"/>
      <c r="J16" s="238"/>
      <c r="K16" s="238"/>
      <c r="L16" s="238"/>
      <c r="M16" s="238"/>
      <c r="N16" s="238"/>
      <c r="O16" s="238"/>
      <c r="P16" s="238"/>
      <c r="Q16" s="238"/>
      <c r="R16" s="237"/>
      <c r="S16" s="226"/>
      <c r="T16" s="240"/>
      <c r="U16" s="235"/>
      <c r="V16" s="225"/>
      <c r="W16" s="235"/>
      <c r="X16" s="235"/>
      <c r="Y16" s="235"/>
      <c r="Z16" s="235"/>
      <c r="AA16" s="235"/>
      <c r="AB16" s="235"/>
      <c r="AC16" s="234"/>
      <c r="AD16" s="224"/>
    </row>
    <row r="17" spans="2:30" ht="13.5">
      <c r="B17" s="239"/>
      <c r="C17" s="238"/>
      <c r="D17" s="238"/>
      <c r="E17" s="238"/>
      <c r="F17" s="238"/>
      <c r="G17" s="238"/>
      <c r="H17" s="238"/>
      <c r="I17" s="238"/>
      <c r="J17" s="238"/>
      <c r="K17" s="238"/>
      <c r="L17" s="238"/>
      <c r="M17" s="238"/>
      <c r="N17" s="238"/>
      <c r="O17" s="238"/>
      <c r="P17" s="238"/>
      <c r="Q17" s="238"/>
      <c r="R17" s="237"/>
      <c r="S17" s="226"/>
      <c r="T17" s="240"/>
      <c r="U17" s="235"/>
      <c r="V17" s="225"/>
      <c r="W17" s="235"/>
      <c r="X17" s="235"/>
      <c r="Y17" s="235"/>
      <c r="Z17" s="235"/>
      <c r="AA17" s="235"/>
      <c r="AB17" s="235"/>
      <c r="AC17" s="234"/>
      <c r="AD17" s="224"/>
    </row>
    <row r="18" spans="2:30" ht="13.5">
      <c r="B18" s="239"/>
      <c r="C18" s="238"/>
      <c r="D18" s="238"/>
      <c r="E18" s="238"/>
      <c r="F18" s="238"/>
      <c r="G18" s="238"/>
      <c r="H18" s="238"/>
      <c r="I18" s="238"/>
      <c r="J18" s="238"/>
      <c r="K18" s="238"/>
      <c r="L18" s="238"/>
      <c r="M18" s="238"/>
      <c r="N18" s="238"/>
      <c r="O18" s="238"/>
      <c r="P18" s="238"/>
      <c r="Q18" s="238"/>
      <c r="R18" s="237"/>
      <c r="S18" s="226"/>
      <c r="T18" s="240"/>
      <c r="U18" s="225"/>
      <c r="V18" s="225"/>
      <c r="W18" s="235"/>
      <c r="X18" s="235"/>
      <c r="Y18" s="235"/>
      <c r="Z18" s="235"/>
      <c r="AA18" s="235"/>
      <c r="AB18" s="235"/>
      <c r="AC18" s="234"/>
      <c r="AD18" s="224"/>
    </row>
    <row r="19" spans="2:30" ht="13.5">
      <c r="B19" s="239"/>
      <c r="C19" s="238"/>
      <c r="D19" s="238"/>
      <c r="E19" s="238"/>
      <c r="F19" s="238"/>
      <c r="G19" s="238"/>
      <c r="H19" s="238"/>
      <c r="I19" s="238"/>
      <c r="J19" s="238"/>
      <c r="K19" s="238"/>
      <c r="L19" s="238"/>
      <c r="M19" s="238"/>
      <c r="N19" s="238"/>
      <c r="O19" s="238"/>
      <c r="P19" s="238"/>
      <c r="Q19" s="238"/>
      <c r="R19" s="237"/>
      <c r="S19" s="226"/>
      <c r="T19" s="236"/>
      <c r="U19" s="225"/>
      <c r="V19" s="225"/>
      <c r="W19" s="235"/>
      <c r="X19" s="235"/>
      <c r="Y19" s="235"/>
      <c r="Z19" s="235"/>
      <c r="AA19" s="235"/>
      <c r="AB19" s="235"/>
      <c r="AC19" s="234"/>
      <c r="AD19" s="224"/>
    </row>
    <row r="20" spans="2:30" ht="13.5">
      <c r="B20" s="249"/>
      <c r="C20" s="238"/>
      <c r="D20" s="238"/>
      <c r="E20" s="238"/>
      <c r="F20" s="238"/>
      <c r="G20" s="238"/>
      <c r="H20" s="238"/>
      <c r="I20" s="238"/>
      <c r="J20" s="238"/>
      <c r="K20" s="238"/>
      <c r="L20" s="238"/>
      <c r="M20" s="238"/>
      <c r="N20" s="238"/>
      <c r="O20" s="238"/>
      <c r="P20" s="238"/>
      <c r="Q20" s="238"/>
      <c r="R20" s="237"/>
      <c r="S20" s="226"/>
      <c r="T20" s="236"/>
      <c r="U20" s="225"/>
      <c r="V20" s="225"/>
      <c r="W20" s="235"/>
      <c r="X20" s="235"/>
      <c r="Y20" s="235"/>
      <c r="Z20" s="235"/>
      <c r="AA20" s="235"/>
      <c r="AB20" s="235"/>
      <c r="AC20" s="234"/>
      <c r="AD20" s="224"/>
    </row>
    <row r="21" spans="2:30" ht="14.25" thickBot="1">
      <c r="B21" s="248"/>
      <c r="C21" s="232"/>
      <c r="D21" s="232"/>
      <c r="E21" s="232"/>
      <c r="F21" s="232"/>
      <c r="G21" s="232"/>
      <c r="H21" s="232"/>
      <c r="I21" s="232"/>
      <c r="J21" s="232"/>
      <c r="K21" s="232"/>
      <c r="L21" s="232"/>
      <c r="M21" s="232"/>
      <c r="N21" s="232"/>
      <c r="O21" s="232"/>
      <c r="P21" s="232"/>
      <c r="Q21" s="232"/>
      <c r="R21" s="231"/>
      <c r="S21" s="226"/>
      <c r="T21" s="230"/>
      <c r="U21" s="229"/>
      <c r="V21" s="229"/>
      <c r="W21" s="228"/>
      <c r="X21" s="228"/>
      <c r="Y21" s="228"/>
      <c r="Z21" s="228"/>
      <c r="AA21" s="228"/>
      <c r="AB21" s="228"/>
      <c r="AC21" s="227"/>
      <c r="AD21" s="224"/>
    </row>
    <row r="22" spans="2:30" ht="15" thickBot="1" thickTop="1">
      <c r="B22" s="226"/>
      <c r="C22" s="226"/>
      <c r="D22" s="226"/>
      <c r="E22" s="226"/>
      <c r="F22" s="226"/>
      <c r="G22" s="226"/>
      <c r="H22" s="226"/>
      <c r="I22" s="226"/>
      <c r="J22" s="226"/>
      <c r="K22" s="226"/>
      <c r="L22" s="226"/>
      <c r="M22" s="226"/>
      <c r="N22" s="226"/>
      <c r="O22" s="226"/>
      <c r="P22" s="226"/>
      <c r="Q22" s="226"/>
      <c r="R22" s="226"/>
      <c r="S22" s="226"/>
      <c r="T22" s="226"/>
      <c r="U22" s="226"/>
      <c r="V22" s="226"/>
      <c r="W22" s="225"/>
      <c r="X22" s="225"/>
      <c r="Y22" s="225"/>
      <c r="Z22" s="225"/>
      <c r="AA22" s="225"/>
      <c r="AB22" s="225"/>
      <c r="AC22" s="225"/>
      <c r="AD22" s="224"/>
    </row>
    <row r="23" spans="2:30" ht="14.25" thickTop="1">
      <c r="B23" s="247"/>
      <c r="C23" s="246"/>
      <c r="D23" s="246"/>
      <c r="E23" s="246"/>
      <c r="F23" s="246"/>
      <c r="G23" s="246"/>
      <c r="H23" s="246"/>
      <c r="I23" s="246"/>
      <c r="J23" s="246"/>
      <c r="K23" s="246"/>
      <c r="L23" s="246"/>
      <c r="M23" s="246"/>
      <c r="N23" s="246"/>
      <c r="O23" s="246"/>
      <c r="P23" s="246"/>
      <c r="Q23" s="246"/>
      <c r="R23" s="245"/>
      <c r="S23" s="226"/>
      <c r="T23" s="244" t="s">
        <v>357</v>
      </c>
      <c r="U23" s="243"/>
      <c r="V23" s="243"/>
      <c r="W23" s="242"/>
      <c r="X23" s="242"/>
      <c r="Y23" s="242"/>
      <c r="Z23" s="242"/>
      <c r="AA23" s="242"/>
      <c r="AB23" s="242"/>
      <c r="AC23" s="241"/>
      <c r="AD23" s="224"/>
    </row>
    <row r="24" spans="2:30" ht="13.5">
      <c r="B24" s="239"/>
      <c r="C24" s="238"/>
      <c r="D24" s="238"/>
      <c r="E24" s="238"/>
      <c r="F24" s="238"/>
      <c r="G24" s="238"/>
      <c r="H24" s="238"/>
      <c r="I24" s="238"/>
      <c r="J24" s="238"/>
      <c r="K24" s="238"/>
      <c r="L24" s="238"/>
      <c r="M24" s="238"/>
      <c r="N24" s="238"/>
      <c r="O24" s="238"/>
      <c r="P24" s="238"/>
      <c r="Q24" s="238"/>
      <c r="R24" s="237"/>
      <c r="S24" s="226"/>
      <c r="T24" s="240"/>
      <c r="U24" s="235" t="s">
        <v>358</v>
      </c>
      <c r="V24" s="225"/>
      <c r="W24" s="235"/>
      <c r="X24" s="235"/>
      <c r="Y24" s="235"/>
      <c r="Z24" s="235"/>
      <c r="AA24" s="235"/>
      <c r="AB24" s="235"/>
      <c r="AC24" s="234"/>
      <c r="AD24" s="224"/>
    </row>
    <row r="25" spans="2:30" ht="13.5">
      <c r="B25" s="239"/>
      <c r="C25" s="238"/>
      <c r="D25" s="238"/>
      <c r="E25" s="238"/>
      <c r="F25" s="238"/>
      <c r="G25" s="238"/>
      <c r="H25" s="238"/>
      <c r="I25" s="238"/>
      <c r="J25" s="238"/>
      <c r="K25" s="238"/>
      <c r="L25" s="238"/>
      <c r="M25" s="238"/>
      <c r="N25" s="238"/>
      <c r="O25" s="238"/>
      <c r="P25" s="238"/>
      <c r="Q25" s="238"/>
      <c r="R25" s="237"/>
      <c r="S25" s="226"/>
      <c r="T25" s="240"/>
      <c r="U25" s="235"/>
      <c r="V25" s="225"/>
      <c r="W25" s="235"/>
      <c r="X25" s="235"/>
      <c r="Y25" s="235"/>
      <c r="Z25" s="235"/>
      <c r="AA25" s="235"/>
      <c r="AB25" s="235"/>
      <c r="AC25" s="234"/>
      <c r="AD25" s="224"/>
    </row>
    <row r="26" spans="2:30" ht="13.5">
      <c r="B26" s="239"/>
      <c r="C26" s="238"/>
      <c r="D26" s="238"/>
      <c r="E26" s="238"/>
      <c r="F26" s="238"/>
      <c r="G26" s="238"/>
      <c r="H26" s="238"/>
      <c r="I26" s="238"/>
      <c r="J26" s="238"/>
      <c r="K26" s="238"/>
      <c r="L26" s="238"/>
      <c r="M26" s="238"/>
      <c r="N26" s="238"/>
      <c r="O26" s="238"/>
      <c r="P26" s="238"/>
      <c r="Q26" s="238"/>
      <c r="R26" s="237"/>
      <c r="S26" s="226"/>
      <c r="T26" s="240"/>
      <c r="U26" s="235"/>
      <c r="V26" s="225"/>
      <c r="W26" s="235"/>
      <c r="X26" s="235"/>
      <c r="Y26" s="235"/>
      <c r="Z26" s="235"/>
      <c r="AA26" s="235"/>
      <c r="AB26" s="235"/>
      <c r="AC26" s="234"/>
      <c r="AD26" s="224"/>
    </row>
    <row r="27" spans="2:30" ht="13.5">
      <c r="B27" s="239"/>
      <c r="C27" s="238"/>
      <c r="D27" s="238"/>
      <c r="E27" s="238"/>
      <c r="F27" s="238"/>
      <c r="G27" s="238"/>
      <c r="H27" s="238"/>
      <c r="I27" s="238"/>
      <c r="J27" s="238"/>
      <c r="K27" s="238"/>
      <c r="L27" s="238"/>
      <c r="M27" s="238"/>
      <c r="N27" s="238"/>
      <c r="O27" s="238"/>
      <c r="P27" s="238"/>
      <c r="Q27" s="238"/>
      <c r="R27" s="237"/>
      <c r="S27" s="226"/>
      <c r="T27" s="240"/>
      <c r="U27" s="235"/>
      <c r="V27" s="225"/>
      <c r="W27" s="235"/>
      <c r="X27" s="235"/>
      <c r="Y27" s="235"/>
      <c r="Z27" s="235"/>
      <c r="AA27" s="235"/>
      <c r="AB27" s="235"/>
      <c r="AC27" s="234"/>
      <c r="AD27" s="224"/>
    </row>
    <row r="28" spans="2:30" ht="13.5">
      <c r="B28" s="239"/>
      <c r="C28" s="238"/>
      <c r="D28" s="238"/>
      <c r="E28" s="238"/>
      <c r="F28" s="238"/>
      <c r="G28" s="238"/>
      <c r="H28" s="238"/>
      <c r="I28" s="238"/>
      <c r="J28" s="238"/>
      <c r="K28" s="238"/>
      <c r="L28" s="238"/>
      <c r="M28" s="238"/>
      <c r="N28" s="238"/>
      <c r="O28" s="238"/>
      <c r="P28" s="238"/>
      <c r="Q28" s="238"/>
      <c r="R28" s="237"/>
      <c r="S28" s="226"/>
      <c r="T28" s="240"/>
      <c r="U28" s="235"/>
      <c r="V28" s="225"/>
      <c r="W28" s="235"/>
      <c r="X28" s="235"/>
      <c r="Y28" s="235"/>
      <c r="Z28" s="235"/>
      <c r="AA28" s="235"/>
      <c r="AB28" s="235"/>
      <c r="AC28" s="234"/>
      <c r="AD28" s="224"/>
    </row>
    <row r="29" spans="2:30" ht="13.5">
      <c r="B29" s="239"/>
      <c r="C29" s="238"/>
      <c r="D29" s="238"/>
      <c r="E29" s="238"/>
      <c r="F29" s="238"/>
      <c r="G29" s="238"/>
      <c r="H29" s="238"/>
      <c r="I29" s="238"/>
      <c r="J29" s="238"/>
      <c r="K29" s="238"/>
      <c r="L29" s="238"/>
      <c r="M29" s="238"/>
      <c r="N29" s="238"/>
      <c r="O29" s="238"/>
      <c r="P29" s="238"/>
      <c r="Q29" s="238"/>
      <c r="R29" s="237"/>
      <c r="S29" s="226"/>
      <c r="T29" s="236" t="s">
        <v>355</v>
      </c>
      <c r="U29" s="235"/>
      <c r="V29" s="225"/>
      <c r="W29" s="235"/>
      <c r="X29" s="235"/>
      <c r="Y29" s="235"/>
      <c r="Z29" s="235"/>
      <c r="AA29" s="235"/>
      <c r="AB29" s="235"/>
      <c r="AC29" s="234"/>
      <c r="AD29" s="224"/>
    </row>
    <row r="30" spans="2:30" ht="13.5">
      <c r="B30" s="239"/>
      <c r="C30" s="238"/>
      <c r="D30" s="238"/>
      <c r="E30" s="238"/>
      <c r="F30" s="238"/>
      <c r="G30" s="238"/>
      <c r="H30" s="238"/>
      <c r="I30" s="238"/>
      <c r="J30" s="238"/>
      <c r="K30" s="238"/>
      <c r="L30" s="238"/>
      <c r="M30" s="238"/>
      <c r="N30" s="238"/>
      <c r="O30" s="238"/>
      <c r="P30" s="238"/>
      <c r="Q30" s="238"/>
      <c r="R30" s="237"/>
      <c r="S30" s="226"/>
      <c r="T30" s="240"/>
      <c r="U30" s="235"/>
      <c r="V30" s="225"/>
      <c r="W30" s="235"/>
      <c r="X30" s="235"/>
      <c r="Y30" s="235"/>
      <c r="Z30" s="235"/>
      <c r="AA30" s="235"/>
      <c r="AB30" s="235"/>
      <c r="AC30" s="234"/>
      <c r="AD30" s="224"/>
    </row>
    <row r="31" spans="2:30" ht="13.5">
      <c r="B31" s="239"/>
      <c r="C31" s="238"/>
      <c r="D31" s="238"/>
      <c r="E31" s="238"/>
      <c r="F31" s="238"/>
      <c r="G31" s="238"/>
      <c r="H31" s="238"/>
      <c r="I31" s="238"/>
      <c r="J31" s="238"/>
      <c r="K31" s="238"/>
      <c r="L31" s="238"/>
      <c r="M31" s="238"/>
      <c r="N31" s="238"/>
      <c r="O31" s="238"/>
      <c r="P31" s="238"/>
      <c r="Q31" s="238"/>
      <c r="R31" s="237"/>
      <c r="S31" s="226"/>
      <c r="T31" s="240"/>
      <c r="U31" s="235"/>
      <c r="V31" s="225"/>
      <c r="W31" s="235"/>
      <c r="X31" s="235"/>
      <c r="Y31" s="235"/>
      <c r="Z31" s="235"/>
      <c r="AA31" s="235"/>
      <c r="AB31" s="235"/>
      <c r="AC31" s="234"/>
      <c r="AD31" s="224"/>
    </row>
    <row r="32" spans="2:30" ht="13.5">
      <c r="B32" s="239"/>
      <c r="C32" s="238"/>
      <c r="D32" s="238"/>
      <c r="E32" s="238"/>
      <c r="F32" s="238"/>
      <c r="G32" s="238"/>
      <c r="H32" s="238"/>
      <c r="I32" s="238"/>
      <c r="J32" s="238"/>
      <c r="K32" s="238"/>
      <c r="L32" s="238"/>
      <c r="M32" s="238"/>
      <c r="N32" s="238"/>
      <c r="O32" s="238"/>
      <c r="P32" s="238"/>
      <c r="Q32" s="238"/>
      <c r="R32" s="237"/>
      <c r="S32" s="226"/>
      <c r="T32" s="240"/>
      <c r="U32" s="235"/>
      <c r="V32" s="225"/>
      <c r="W32" s="235"/>
      <c r="X32" s="235"/>
      <c r="Y32" s="235"/>
      <c r="Z32" s="235"/>
      <c r="AA32" s="235"/>
      <c r="AB32" s="235"/>
      <c r="AC32" s="234"/>
      <c r="AD32" s="224"/>
    </row>
    <row r="33" spans="2:30" ht="13.5">
      <c r="B33" s="239"/>
      <c r="C33" s="238"/>
      <c r="D33" s="238"/>
      <c r="E33" s="238"/>
      <c r="F33" s="238"/>
      <c r="G33" s="238"/>
      <c r="H33" s="238"/>
      <c r="I33" s="238"/>
      <c r="J33" s="238"/>
      <c r="K33" s="238"/>
      <c r="L33" s="238"/>
      <c r="M33" s="238"/>
      <c r="N33" s="238"/>
      <c r="O33" s="238"/>
      <c r="P33" s="238"/>
      <c r="Q33" s="238"/>
      <c r="R33" s="237"/>
      <c r="S33" s="226"/>
      <c r="T33" s="240"/>
      <c r="U33" s="235"/>
      <c r="V33" s="225"/>
      <c r="W33" s="235"/>
      <c r="X33" s="235"/>
      <c r="Y33" s="235"/>
      <c r="Z33" s="235"/>
      <c r="AA33" s="235"/>
      <c r="AB33" s="235"/>
      <c r="AC33" s="234"/>
      <c r="AD33" s="224"/>
    </row>
    <row r="34" spans="2:30" ht="13.5">
      <c r="B34" s="239"/>
      <c r="C34" s="238"/>
      <c r="D34" s="238"/>
      <c r="E34" s="238"/>
      <c r="F34" s="238"/>
      <c r="G34" s="238"/>
      <c r="H34" s="238"/>
      <c r="I34" s="238"/>
      <c r="J34" s="238"/>
      <c r="K34" s="238"/>
      <c r="L34" s="238"/>
      <c r="M34" s="238"/>
      <c r="N34" s="238"/>
      <c r="O34" s="238"/>
      <c r="P34" s="238"/>
      <c r="Q34" s="238"/>
      <c r="R34" s="237"/>
      <c r="S34" s="226"/>
      <c r="T34" s="240"/>
      <c r="U34" s="235"/>
      <c r="V34" s="225"/>
      <c r="W34" s="235"/>
      <c r="X34" s="235"/>
      <c r="Y34" s="235"/>
      <c r="Z34" s="235"/>
      <c r="AA34" s="235"/>
      <c r="AB34" s="235"/>
      <c r="AC34" s="234"/>
      <c r="AD34" s="224"/>
    </row>
    <row r="35" spans="2:30" ht="13.5">
      <c r="B35" s="239"/>
      <c r="C35" s="238"/>
      <c r="D35" s="238"/>
      <c r="E35" s="238"/>
      <c r="F35" s="238"/>
      <c r="G35" s="238"/>
      <c r="H35" s="238"/>
      <c r="I35" s="238"/>
      <c r="J35" s="238"/>
      <c r="K35" s="238"/>
      <c r="L35" s="238"/>
      <c r="M35" s="238"/>
      <c r="N35" s="238"/>
      <c r="O35" s="238"/>
      <c r="P35" s="238"/>
      <c r="Q35" s="238"/>
      <c r="R35" s="237"/>
      <c r="S35" s="226"/>
      <c r="T35" s="240"/>
      <c r="U35" s="235"/>
      <c r="V35" s="225"/>
      <c r="W35" s="235"/>
      <c r="X35" s="235"/>
      <c r="Y35" s="235"/>
      <c r="Z35" s="235"/>
      <c r="AA35" s="235"/>
      <c r="AB35" s="235"/>
      <c r="AC35" s="234"/>
      <c r="AD35" s="224"/>
    </row>
    <row r="36" spans="2:30" ht="13.5">
      <c r="B36" s="239"/>
      <c r="C36" s="238"/>
      <c r="D36" s="238"/>
      <c r="E36" s="238"/>
      <c r="F36" s="238"/>
      <c r="G36" s="238"/>
      <c r="H36" s="238"/>
      <c r="I36" s="238"/>
      <c r="J36" s="238"/>
      <c r="K36" s="238"/>
      <c r="L36" s="238"/>
      <c r="M36" s="238"/>
      <c r="N36" s="238"/>
      <c r="O36" s="238"/>
      <c r="P36" s="238"/>
      <c r="Q36" s="238"/>
      <c r="R36" s="237"/>
      <c r="S36" s="226"/>
      <c r="T36" s="240"/>
      <c r="U36" s="235"/>
      <c r="V36" s="225"/>
      <c r="W36" s="235"/>
      <c r="X36" s="235"/>
      <c r="Y36" s="235"/>
      <c r="Z36" s="235"/>
      <c r="AA36" s="235"/>
      <c r="AB36" s="235"/>
      <c r="AC36" s="234"/>
      <c r="AD36" s="224"/>
    </row>
    <row r="37" spans="2:30" ht="13.5">
      <c r="B37" s="239"/>
      <c r="C37" s="238"/>
      <c r="D37" s="238"/>
      <c r="E37" s="238"/>
      <c r="F37" s="238"/>
      <c r="G37" s="238"/>
      <c r="H37" s="238"/>
      <c r="I37" s="238"/>
      <c r="J37" s="238"/>
      <c r="K37" s="238"/>
      <c r="L37" s="238"/>
      <c r="M37" s="238"/>
      <c r="N37" s="238"/>
      <c r="O37" s="238"/>
      <c r="P37" s="238"/>
      <c r="Q37" s="238"/>
      <c r="R37" s="237"/>
      <c r="S37" s="226"/>
      <c r="T37" s="240"/>
      <c r="U37" s="235"/>
      <c r="V37" s="225"/>
      <c r="W37" s="235"/>
      <c r="X37" s="235"/>
      <c r="Y37" s="235"/>
      <c r="Z37" s="235"/>
      <c r="AA37" s="235"/>
      <c r="AB37" s="235"/>
      <c r="AC37" s="234"/>
      <c r="AD37" s="224"/>
    </row>
    <row r="38" spans="2:30" ht="13.5">
      <c r="B38" s="239"/>
      <c r="C38" s="238"/>
      <c r="D38" s="238"/>
      <c r="E38" s="238"/>
      <c r="F38" s="238"/>
      <c r="G38" s="238"/>
      <c r="H38" s="238"/>
      <c r="I38" s="238"/>
      <c r="J38" s="238"/>
      <c r="K38" s="238"/>
      <c r="L38" s="238"/>
      <c r="M38" s="238"/>
      <c r="N38" s="238"/>
      <c r="O38" s="238"/>
      <c r="P38" s="238"/>
      <c r="Q38" s="238"/>
      <c r="R38" s="237"/>
      <c r="S38" s="226"/>
      <c r="T38" s="236"/>
      <c r="U38" s="225"/>
      <c r="V38" s="225"/>
      <c r="W38" s="235"/>
      <c r="X38" s="235"/>
      <c r="Y38" s="235"/>
      <c r="Z38" s="235"/>
      <c r="AA38" s="235"/>
      <c r="AB38" s="235"/>
      <c r="AC38" s="234"/>
      <c r="AD38" s="224"/>
    </row>
    <row r="39" spans="2:30" ht="13.5">
      <c r="B39" s="239"/>
      <c r="C39" s="238"/>
      <c r="D39" s="238"/>
      <c r="E39" s="238"/>
      <c r="F39" s="238"/>
      <c r="G39" s="238"/>
      <c r="H39" s="238"/>
      <c r="I39" s="238"/>
      <c r="J39" s="238"/>
      <c r="K39" s="238"/>
      <c r="L39" s="238"/>
      <c r="M39" s="238"/>
      <c r="N39" s="238"/>
      <c r="O39" s="238"/>
      <c r="P39" s="238"/>
      <c r="Q39" s="238"/>
      <c r="R39" s="237"/>
      <c r="S39" s="226"/>
      <c r="T39" s="236"/>
      <c r="U39" s="225"/>
      <c r="V39" s="225"/>
      <c r="W39" s="235"/>
      <c r="X39" s="235"/>
      <c r="Y39" s="235"/>
      <c r="Z39" s="235"/>
      <c r="AA39" s="235"/>
      <c r="AB39" s="235"/>
      <c r="AC39" s="234"/>
      <c r="AD39" s="224"/>
    </row>
    <row r="40" spans="2:30" ht="14.25" thickBot="1">
      <c r="B40" s="233"/>
      <c r="C40" s="232"/>
      <c r="D40" s="232"/>
      <c r="E40" s="232"/>
      <c r="F40" s="232"/>
      <c r="G40" s="232"/>
      <c r="H40" s="232"/>
      <c r="I40" s="232"/>
      <c r="J40" s="232"/>
      <c r="K40" s="232"/>
      <c r="L40" s="232"/>
      <c r="M40" s="232"/>
      <c r="N40" s="232"/>
      <c r="O40" s="232"/>
      <c r="P40" s="232"/>
      <c r="Q40" s="232"/>
      <c r="R40" s="231"/>
      <c r="S40" s="226"/>
      <c r="T40" s="230"/>
      <c r="U40" s="229"/>
      <c r="V40" s="229"/>
      <c r="W40" s="228"/>
      <c r="X40" s="228"/>
      <c r="Y40" s="228"/>
      <c r="Z40" s="228"/>
      <c r="AA40" s="228"/>
      <c r="AB40" s="228"/>
      <c r="AC40" s="227"/>
      <c r="AD40" s="224"/>
    </row>
    <row r="41" spans="2:30" ht="15" thickBot="1" thickTop="1">
      <c r="B41" s="225"/>
      <c r="C41" s="225"/>
      <c r="D41" s="225"/>
      <c r="E41" s="225"/>
      <c r="F41" s="225"/>
      <c r="G41" s="225"/>
      <c r="H41" s="225"/>
      <c r="I41" s="225"/>
      <c r="J41" s="226"/>
      <c r="K41" s="226"/>
      <c r="L41" s="226"/>
      <c r="M41" s="226"/>
      <c r="N41" s="226"/>
      <c r="O41" s="226"/>
      <c r="P41" s="226"/>
      <c r="Q41" s="226"/>
      <c r="R41" s="226"/>
      <c r="S41" s="226"/>
      <c r="T41" s="226"/>
      <c r="U41" s="226"/>
      <c r="V41" s="226"/>
      <c r="W41" s="235"/>
      <c r="X41" s="235"/>
      <c r="Y41" s="235"/>
      <c r="Z41" s="235"/>
      <c r="AA41" s="235"/>
      <c r="AB41" s="235"/>
      <c r="AC41" s="235"/>
      <c r="AD41" s="224"/>
    </row>
    <row r="42" spans="2:30" ht="14.25" thickTop="1">
      <c r="B42" s="247"/>
      <c r="C42" s="246"/>
      <c r="D42" s="246"/>
      <c r="E42" s="246"/>
      <c r="F42" s="246"/>
      <c r="G42" s="246"/>
      <c r="H42" s="246"/>
      <c r="I42" s="246"/>
      <c r="J42" s="246"/>
      <c r="K42" s="246"/>
      <c r="L42" s="246"/>
      <c r="M42" s="246"/>
      <c r="N42" s="246"/>
      <c r="O42" s="246"/>
      <c r="P42" s="246"/>
      <c r="Q42" s="246"/>
      <c r="R42" s="245"/>
      <c r="S42" s="226"/>
      <c r="T42" s="244" t="s">
        <v>357</v>
      </c>
      <c r="U42" s="243"/>
      <c r="V42" s="243"/>
      <c r="W42" s="242"/>
      <c r="X42" s="242"/>
      <c r="Y42" s="242"/>
      <c r="Z42" s="242"/>
      <c r="AA42" s="242"/>
      <c r="AB42" s="242"/>
      <c r="AC42" s="241"/>
      <c r="AD42" s="224"/>
    </row>
    <row r="43" spans="2:30" ht="13.5">
      <c r="B43" s="239"/>
      <c r="C43" s="238"/>
      <c r="D43" s="238"/>
      <c r="E43" s="238"/>
      <c r="F43" s="238"/>
      <c r="G43" s="238"/>
      <c r="H43" s="238"/>
      <c r="I43" s="238"/>
      <c r="J43" s="238"/>
      <c r="K43" s="238"/>
      <c r="L43" s="238"/>
      <c r="M43" s="238"/>
      <c r="N43" s="238"/>
      <c r="O43" s="238"/>
      <c r="P43" s="238"/>
      <c r="Q43" s="238"/>
      <c r="R43" s="237"/>
      <c r="S43" s="226"/>
      <c r="T43" s="240"/>
      <c r="U43" s="235" t="s">
        <v>356</v>
      </c>
      <c r="V43" s="225"/>
      <c r="W43" s="235"/>
      <c r="X43" s="235"/>
      <c r="Y43" s="235"/>
      <c r="Z43" s="235"/>
      <c r="AA43" s="235"/>
      <c r="AB43" s="235"/>
      <c r="AC43" s="234"/>
      <c r="AD43" s="224"/>
    </row>
    <row r="44" spans="2:30" ht="13.5">
      <c r="B44" s="239"/>
      <c r="C44" s="238"/>
      <c r="D44" s="238"/>
      <c r="E44" s="238"/>
      <c r="F44" s="238"/>
      <c r="G44" s="238"/>
      <c r="H44" s="238"/>
      <c r="I44" s="238"/>
      <c r="J44" s="238"/>
      <c r="K44" s="238"/>
      <c r="L44" s="238"/>
      <c r="M44" s="238"/>
      <c r="N44" s="238"/>
      <c r="O44" s="238"/>
      <c r="P44" s="238"/>
      <c r="Q44" s="238"/>
      <c r="R44" s="237"/>
      <c r="S44" s="226"/>
      <c r="T44" s="240"/>
      <c r="U44" s="235"/>
      <c r="V44" s="225"/>
      <c r="W44" s="235"/>
      <c r="X44" s="235"/>
      <c r="Y44" s="235"/>
      <c r="Z44" s="235"/>
      <c r="AA44" s="235"/>
      <c r="AB44" s="235"/>
      <c r="AC44" s="234"/>
      <c r="AD44" s="224"/>
    </row>
    <row r="45" spans="2:30" ht="13.5">
      <c r="B45" s="239"/>
      <c r="C45" s="238"/>
      <c r="D45" s="238"/>
      <c r="E45" s="238"/>
      <c r="F45" s="238"/>
      <c r="G45" s="238"/>
      <c r="H45" s="238"/>
      <c r="I45" s="238"/>
      <c r="J45" s="238"/>
      <c r="K45" s="238"/>
      <c r="L45" s="238"/>
      <c r="M45" s="238"/>
      <c r="N45" s="238"/>
      <c r="O45" s="238"/>
      <c r="P45" s="238"/>
      <c r="Q45" s="238"/>
      <c r="R45" s="237"/>
      <c r="S45" s="226"/>
      <c r="T45" s="240"/>
      <c r="U45" s="235"/>
      <c r="V45" s="225"/>
      <c r="W45" s="235"/>
      <c r="X45" s="235"/>
      <c r="Y45" s="235"/>
      <c r="Z45" s="235"/>
      <c r="AA45" s="235"/>
      <c r="AB45" s="235"/>
      <c r="AC45" s="234"/>
      <c r="AD45" s="224"/>
    </row>
    <row r="46" spans="2:30" ht="13.5">
      <c r="B46" s="239"/>
      <c r="C46" s="238"/>
      <c r="D46" s="238"/>
      <c r="E46" s="238"/>
      <c r="F46" s="238"/>
      <c r="G46" s="238"/>
      <c r="H46" s="238"/>
      <c r="I46" s="238"/>
      <c r="J46" s="238"/>
      <c r="K46" s="238"/>
      <c r="L46" s="238"/>
      <c r="M46" s="238"/>
      <c r="N46" s="238"/>
      <c r="O46" s="238"/>
      <c r="P46" s="238"/>
      <c r="Q46" s="238"/>
      <c r="R46" s="237"/>
      <c r="S46" s="226"/>
      <c r="T46" s="240"/>
      <c r="U46" s="235"/>
      <c r="V46" s="225"/>
      <c r="W46" s="235"/>
      <c r="X46" s="235"/>
      <c r="Y46" s="235"/>
      <c r="Z46" s="235"/>
      <c r="AA46" s="235"/>
      <c r="AB46" s="235"/>
      <c r="AC46" s="234"/>
      <c r="AD46" s="224"/>
    </row>
    <row r="47" spans="2:30" ht="13.5">
      <c r="B47" s="239"/>
      <c r="C47" s="238"/>
      <c r="D47" s="238"/>
      <c r="E47" s="238"/>
      <c r="F47" s="238"/>
      <c r="G47" s="238"/>
      <c r="H47" s="238"/>
      <c r="I47" s="238"/>
      <c r="J47" s="238"/>
      <c r="K47" s="238"/>
      <c r="L47" s="238"/>
      <c r="M47" s="238"/>
      <c r="N47" s="238"/>
      <c r="O47" s="238"/>
      <c r="P47" s="238"/>
      <c r="Q47" s="238"/>
      <c r="R47" s="237"/>
      <c r="S47" s="226"/>
      <c r="T47" s="240"/>
      <c r="U47" s="235"/>
      <c r="V47" s="225"/>
      <c r="W47" s="235"/>
      <c r="X47" s="235"/>
      <c r="Y47" s="235"/>
      <c r="Z47" s="235"/>
      <c r="AA47" s="235"/>
      <c r="AB47" s="235"/>
      <c r="AC47" s="234"/>
      <c r="AD47" s="224"/>
    </row>
    <row r="48" spans="2:30" ht="13.5">
      <c r="B48" s="239"/>
      <c r="C48" s="238"/>
      <c r="D48" s="238"/>
      <c r="E48" s="238"/>
      <c r="F48" s="238"/>
      <c r="G48" s="238"/>
      <c r="H48" s="238"/>
      <c r="I48" s="238"/>
      <c r="J48" s="238"/>
      <c r="K48" s="238"/>
      <c r="L48" s="238"/>
      <c r="M48" s="238"/>
      <c r="N48" s="238"/>
      <c r="O48" s="238"/>
      <c r="P48" s="238"/>
      <c r="Q48" s="238"/>
      <c r="R48" s="237"/>
      <c r="S48" s="226"/>
      <c r="T48" s="236" t="s">
        <v>355</v>
      </c>
      <c r="U48" s="235"/>
      <c r="V48" s="225"/>
      <c r="W48" s="235"/>
      <c r="X48" s="235"/>
      <c r="Y48" s="235"/>
      <c r="Z48" s="235"/>
      <c r="AA48" s="235"/>
      <c r="AB48" s="235"/>
      <c r="AC48" s="234"/>
      <c r="AD48" s="224"/>
    </row>
    <row r="49" spans="2:30" ht="13.5">
      <c r="B49" s="239"/>
      <c r="C49" s="238"/>
      <c r="D49" s="238"/>
      <c r="E49" s="238"/>
      <c r="F49" s="238"/>
      <c r="G49" s="238"/>
      <c r="H49" s="238"/>
      <c r="I49" s="238"/>
      <c r="J49" s="238"/>
      <c r="K49" s="238"/>
      <c r="L49" s="238"/>
      <c r="M49" s="238"/>
      <c r="N49" s="238"/>
      <c r="O49" s="238"/>
      <c r="P49" s="238"/>
      <c r="Q49" s="238"/>
      <c r="R49" s="237"/>
      <c r="S49" s="226"/>
      <c r="T49" s="240"/>
      <c r="U49" s="235"/>
      <c r="V49" s="225"/>
      <c r="W49" s="235"/>
      <c r="X49" s="235"/>
      <c r="Y49" s="235"/>
      <c r="Z49" s="235"/>
      <c r="AA49" s="235"/>
      <c r="AB49" s="235"/>
      <c r="AC49" s="234"/>
      <c r="AD49" s="224"/>
    </row>
    <row r="50" spans="2:30" ht="13.5">
      <c r="B50" s="239"/>
      <c r="C50" s="238"/>
      <c r="D50" s="238"/>
      <c r="E50" s="238"/>
      <c r="F50" s="238"/>
      <c r="G50" s="238"/>
      <c r="H50" s="238"/>
      <c r="I50" s="238"/>
      <c r="J50" s="238"/>
      <c r="K50" s="238"/>
      <c r="L50" s="238"/>
      <c r="M50" s="238"/>
      <c r="N50" s="238"/>
      <c r="O50" s="238"/>
      <c r="P50" s="238"/>
      <c r="Q50" s="238"/>
      <c r="R50" s="237"/>
      <c r="S50" s="226"/>
      <c r="T50" s="240"/>
      <c r="U50" s="235"/>
      <c r="V50" s="225"/>
      <c r="W50" s="235"/>
      <c r="X50" s="235"/>
      <c r="Y50" s="235"/>
      <c r="Z50" s="235"/>
      <c r="AA50" s="235"/>
      <c r="AB50" s="235"/>
      <c r="AC50" s="234"/>
      <c r="AD50" s="224"/>
    </row>
    <row r="51" spans="2:30" ht="13.5">
      <c r="B51" s="239"/>
      <c r="C51" s="238"/>
      <c r="D51" s="238"/>
      <c r="E51" s="238"/>
      <c r="F51" s="238"/>
      <c r="G51" s="238"/>
      <c r="H51" s="238"/>
      <c r="I51" s="238"/>
      <c r="J51" s="238"/>
      <c r="K51" s="238"/>
      <c r="L51" s="238"/>
      <c r="M51" s="238"/>
      <c r="N51" s="238"/>
      <c r="O51" s="238"/>
      <c r="P51" s="238"/>
      <c r="Q51" s="238"/>
      <c r="R51" s="237"/>
      <c r="S51" s="226"/>
      <c r="T51" s="240"/>
      <c r="U51" s="235"/>
      <c r="V51" s="225"/>
      <c r="W51" s="235"/>
      <c r="X51" s="235"/>
      <c r="Y51" s="235"/>
      <c r="Z51" s="235"/>
      <c r="AA51" s="235"/>
      <c r="AB51" s="235"/>
      <c r="AC51" s="234"/>
      <c r="AD51" s="224"/>
    </row>
    <row r="52" spans="2:30" ht="13.5">
      <c r="B52" s="239"/>
      <c r="C52" s="238"/>
      <c r="D52" s="238"/>
      <c r="E52" s="238"/>
      <c r="F52" s="238"/>
      <c r="G52" s="238"/>
      <c r="H52" s="238"/>
      <c r="I52" s="238"/>
      <c r="J52" s="238"/>
      <c r="K52" s="238"/>
      <c r="L52" s="238"/>
      <c r="M52" s="238"/>
      <c r="N52" s="238"/>
      <c r="O52" s="238"/>
      <c r="P52" s="238"/>
      <c r="Q52" s="238"/>
      <c r="R52" s="237"/>
      <c r="S52" s="226"/>
      <c r="T52" s="240"/>
      <c r="U52" s="235"/>
      <c r="V52" s="225"/>
      <c r="W52" s="235"/>
      <c r="X52" s="235"/>
      <c r="Y52" s="235"/>
      <c r="Z52" s="235"/>
      <c r="AA52" s="235"/>
      <c r="AB52" s="235"/>
      <c r="AC52" s="234"/>
      <c r="AD52" s="224"/>
    </row>
    <row r="53" spans="2:30" ht="13.5">
      <c r="B53" s="239"/>
      <c r="C53" s="238"/>
      <c r="D53" s="238"/>
      <c r="E53" s="238"/>
      <c r="F53" s="238"/>
      <c r="G53" s="238"/>
      <c r="H53" s="238"/>
      <c r="I53" s="238"/>
      <c r="J53" s="238"/>
      <c r="K53" s="238"/>
      <c r="L53" s="238"/>
      <c r="M53" s="238"/>
      <c r="N53" s="238"/>
      <c r="O53" s="238"/>
      <c r="P53" s="238"/>
      <c r="Q53" s="238"/>
      <c r="R53" s="237"/>
      <c r="S53" s="226"/>
      <c r="T53" s="240"/>
      <c r="U53" s="235"/>
      <c r="V53" s="225"/>
      <c r="W53" s="235"/>
      <c r="X53" s="235"/>
      <c r="Y53" s="235"/>
      <c r="Z53" s="235"/>
      <c r="AA53" s="235"/>
      <c r="AB53" s="235"/>
      <c r="AC53" s="234"/>
      <c r="AD53" s="224"/>
    </row>
    <row r="54" spans="2:30" ht="13.5">
      <c r="B54" s="239"/>
      <c r="C54" s="238"/>
      <c r="D54" s="238"/>
      <c r="E54" s="238"/>
      <c r="F54" s="238"/>
      <c r="G54" s="238"/>
      <c r="H54" s="238"/>
      <c r="I54" s="238"/>
      <c r="J54" s="238"/>
      <c r="K54" s="238"/>
      <c r="L54" s="238"/>
      <c r="M54" s="238"/>
      <c r="N54" s="238"/>
      <c r="O54" s="238"/>
      <c r="P54" s="238"/>
      <c r="Q54" s="238"/>
      <c r="R54" s="237"/>
      <c r="S54" s="226"/>
      <c r="T54" s="240"/>
      <c r="U54" s="235"/>
      <c r="V54" s="225"/>
      <c r="W54" s="235"/>
      <c r="X54" s="235"/>
      <c r="Y54" s="235"/>
      <c r="Z54" s="235"/>
      <c r="AA54" s="235"/>
      <c r="AB54" s="235"/>
      <c r="AC54" s="234"/>
      <c r="AD54" s="224"/>
    </row>
    <row r="55" spans="2:30" ht="13.5">
      <c r="B55" s="239"/>
      <c r="C55" s="238"/>
      <c r="D55" s="238"/>
      <c r="E55" s="238"/>
      <c r="F55" s="238"/>
      <c r="G55" s="238"/>
      <c r="H55" s="238"/>
      <c r="I55" s="238"/>
      <c r="J55" s="238"/>
      <c r="K55" s="238"/>
      <c r="L55" s="238"/>
      <c r="M55" s="238"/>
      <c r="N55" s="238"/>
      <c r="O55" s="238"/>
      <c r="P55" s="238"/>
      <c r="Q55" s="238"/>
      <c r="R55" s="237"/>
      <c r="S55" s="226"/>
      <c r="T55" s="240"/>
      <c r="U55" s="235"/>
      <c r="V55" s="225"/>
      <c r="W55" s="235"/>
      <c r="X55" s="235"/>
      <c r="Y55" s="235"/>
      <c r="Z55" s="235"/>
      <c r="AA55" s="235"/>
      <c r="AB55" s="235"/>
      <c r="AC55" s="234"/>
      <c r="AD55" s="224"/>
    </row>
    <row r="56" spans="2:30" ht="13.5">
      <c r="B56" s="239"/>
      <c r="C56" s="238"/>
      <c r="D56" s="238"/>
      <c r="E56" s="238"/>
      <c r="F56" s="238"/>
      <c r="G56" s="238"/>
      <c r="H56" s="238"/>
      <c r="I56" s="238"/>
      <c r="J56" s="238"/>
      <c r="K56" s="238"/>
      <c r="L56" s="238"/>
      <c r="M56" s="238"/>
      <c r="N56" s="238"/>
      <c r="O56" s="238"/>
      <c r="P56" s="238"/>
      <c r="Q56" s="238"/>
      <c r="R56" s="237"/>
      <c r="S56" s="226"/>
      <c r="T56" s="240"/>
      <c r="U56" s="235"/>
      <c r="V56" s="225"/>
      <c r="W56" s="235"/>
      <c r="X56" s="235"/>
      <c r="Y56" s="235"/>
      <c r="Z56" s="235"/>
      <c r="AA56" s="235"/>
      <c r="AB56" s="235"/>
      <c r="AC56" s="234"/>
      <c r="AD56" s="224"/>
    </row>
    <row r="57" spans="2:30" ht="13.5">
      <c r="B57" s="239"/>
      <c r="C57" s="238"/>
      <c r="D57" s="238"/>
      <c r="E57" s="238"/>
      <c r="F57" s="238"/>
      <c r="G57" s="238"/>
      <c r="H57" s="238"/>
      <c r="I57" s="238"/>
      <c r="J57" s="238"/>
      <c r="K57" s="238"/>
      <c r="L57" s="238"/>
      <c r="M57" s="238"/>
      <c r="N57" s="238"/>
      <c r="O57" s="238"/>
      <c r="P57" s="238"/>
      <c r="Q57" s="238"/>
      <c r="R57" s="237"/>
      <c r="S57" s="226"/>
      <c r="T57" s="240"/>
      <c r="U57" s="225"/>
      <c r="V57" s="225"/>
      <c r="W57" s="235"/>
      <c r="X57" s="235"/>
      <c r="Y57" s="235"/>
      <c r="Z57" s="235"/>
      <c r="AA57" s="235"/>
      <c r="AB57" s="235"/>
      <c r="AC57" s="234"/>
      <c r="AD57" s="224"/>
    </row>
    <row r="58" spans="2:30" ht="13.5">
      <c r="B58" s="239"/>
      <c r="C58" s="238"/>
      <c r="D58" s="238"/>
      <c r="E58" s="238"/>
      <c r="F58" s="238"/>
      <c r="G58" s="238"/>
      <c r="H58" s="238"/>
      <c r="I58" s="238"/>
      <c r="J58" s="238"/>
      <c r="K58" s="238"/>
      <c r="L58" s="238"/>
      <c r="M58" s="238"/>
      <c r="N58" s="238"/>
      <c r="O58" s="238"/>
      <c r="P58" s="238"/>
      <c r="Q58" s="238"/>
      <c r="R58" s="237"/>
      <c r="S58" s="226"/>
      <c r="T58" s="236"/>
      <c r="U58" s="225"/>
      <c r="V58" s="225"/>
      <c r="W58" s="235"/>
      <c r="X58" s="235"/>
      <c r="Y58" s="235"/>
      <c r="Z58" s="235"/>
      <c r="AA58" s="235"/>
      <c r="AB58" s="235"/>
      <c r="AC58" s="234"/>
      <c r="AD58" s="224"/>
    </row>
    <row r="59" spans="2:30" ht="14.25" thickBot="1">
      <c r="B59" s="233"/>
      <c r="C59" s="232"/>
      <c r="D59" s="232"/>
      <c r="E59" s="232"/>
      <c r="F59" s="232"/>
      <c r="G59" s="232"/>
      <c r="H59" s="232"/>
      <c r="I59" s="232"/>
      <c r="J59" s="232"/>
      <c r="K59" s="232"/>
      <c r="L59" s="232"/>
      <c r="M59" s="232"/>
      <c r="N59" s="232"/>
      <c r="O59" s="232"/>
      <c r="P59" s="232"/>
      <c r="Q59" s="232"/>
      <c r="R59" s="231"/>
      <c r="S59" s="226"/>
      <c r="T59" s="230"/>
      <c r="U59" s="229"/>
      <c r="V59" s="229"/>
      <c r="W59" s="228"/>
      <c r="X59" s="228"/>
      <c r="Y59" s="228"/>
      <c r="Z59" s="228"/>
      <c r="AA59" s="228"/>
      <c r="AB59" s="228"/>
      <c r="AC59" s="227"/>
      <c r="AD59" s="224"/>
    </row>
    <row r="60" spans="2:30" ht="14.25" thickTop="1">
      <c r="B60" s="226"/>
      <c r="C60" s="226"/>
      <c r="D60" s="226"/>
      <c r="E60" s="226"/>
      <c r="F60" s="226"/>
      <c r="G60" s="226"/>
      <c r="H60" s="226"/>
      <c r="I60" s="226"/>
      <c r="J60" s="226"/>
      <c r="K60" s="226"/>
      <c r="L60" s="226"/>
      <c r="M60" s="226"/>
      <c r="N60" s="226"/>
      <c r="O60" s="226"/>
      <c r="P60" s="226"/>
      <c r="Q60" s="226"/>
      <c r="R60" s="226"/>
      <c r="S60" s="226"/>
      <c r="T60" s="226"/>
      <c r="U60" s="226"/>
      <c r="V60" s="226"/>
      <c r="W60" s="225"/>
      <c r="X60" s="225"/>
      <c r="Y60" s="225"/>
      <c r="Z60" s="225"/>
      <c r="AA60" s="225"/>
      <c r="AB60" s="225"/>
      <c r="AC60" s="225"/>
      <c r="AD60" s="224"/>
    </row>
  </sheetData>
  <sheetProtection/>
  <mergeCells count="1">
    <mergeCell ref="B3:AC3"/>
  </mergeCells>
  <printOptions/>
  <pageMargins left="0.5905511811023623" right="0.6299212598425197" top="0.7874015748031497"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6:O28"/>
  <sheetViews>
    <sheetView zoomScalePageLayoutView="0" workbookViewId="0" topLeftCell="A1">
      <selection activeCell="C3" sqref="C3"/>
    </sheetView>
  </sheetViews>
  <sheetFormatPr defaultColWidth="9.00390625" defaultRowHeight="13.5"/>
  <cols>
    <col min="2" max="2" width="3.75390625" style="0" customWidth="1"/>
    <col min="4" max="4" width="13.75390625" style="0" customWidth="1"/>
    <col min="9" max="9" width="9.00390625" style="0" customWidth="1"/>
    <col min="10" max="12" width="6.50390625" style="0" customWidth="1"/>
  </cols>
  <sheetData>
    <row r="5" ht="14.25" thickBot="1"/>
    <row r="6" spans="2:15" ht="13.5">
      <c r="B6" s="523"/>
      <c r="C6" s="520"/>
      <c r="D6" s="517"/>
      <c r="E6" s="519"/>
      <c r="F6" s="293"/>
      <c r="G6" s="293"/>
      <c r="H6" s="293"/>
      <c r="I6" s="520"/>
      <c r="J6" s="1123" t="s">
        <v>744</v>
      </c>
      <c r="K6" s="1032"/>
      <c r="L6" s="517"/>
      <c r="M6" s="519"/>
      <c r="N6" s="293"/>
      <c r="O6" s="290"/>
    </row>
    <row r="7" spans="2:15" ht="13.5">
      <c r="B7" s="1071" t="s">
        <v>738</v>
      </c>
      <c r="C7" s="1072"/>
      <c r="D7" s="427" t="s">
        <v>739</v>
      </c>
      <c r="E7" s="1089" t="s">
        <v>740</v>
      </c>
      <c r="F7" s="1169"/>
      <c r="G7" s="1169"/>
      <c r="H7" s="1169"/>
      <c r="I7" s="1072"/>
      <c r="J7" s="1089" t="s">
        <v>743</v>
      </c>
      <c r="K7" s="1072"/>
      <c r="L7" s="427" t="s">
        <v>745</v>
      </c>
      <c r="M7" s="1089" t="s">
        <v>747</v>
      </c>
      <c r="N7" s="1171"/>
      <c r="O7" s="1002"/>
    </row>
    <row r="8" spans="2:15" ht="13.5">
      <c r="B8" s="405"/>
      <c r="C8" s="404"/>
      <c r="D8" s="522"/>
      <c r="E8" s="521"/>
      <c r="F8" s="332"/>
      <c r="G8" s="332"/>
      <c r="H8" s="332"/>
      <c r="I8" s="404"/>
      <c r="J8" s="510" t="s">
        <v>741</v>
      </c>
      <c r="K8" s="511" t="s">
        <v>742</v>
      </c>
      <c r="L8" s="425" t="s">
        <v>746</v>
      </c>
      <c r="M8" s="464"/>
      <c r="N8" s="332"/>
      <c r="O8" s="477"/>
    </row>
    <row r="9" spans="2:15" ht="13.5">
      <c r="B9" s="308" t="s">
        <v>789</v>
      </c>
      <c r="C9" s="531"/>
      <c r="D9" s="532" t="s">
        <v>748</v>
      </c>
      <c r="E9" s="1028" t="s">
        <v>766</v>
      </c>
      <c r="F9" s="910"/>
      <c r="G9" s="910"/>
      <c r="H9" s="910"/>
      <c r="I9" s="900"/>
      <c r="J9" s="1163" t="s">
        <v>780</v>
      </c>
      <c r="K9" s="1163" t="s">
        <v>780</v>
      </c>
      <c r="L9" s="1163" t="s">
        <v>780</v>
      </c>
      <c r="M9" s="465"/>
      <c r="N9" s="282"/>
      <c r="O9" s="305"/>
    </row>
    <row r="10" spans="2:15" ht="13.5">
      <c r="B10" s="533" t="s">
        <v>753</v>
      </c>
      <c r="C10" s="404"/>
      <c r="D10" s="532" t="s">
        <v>749</v>
      </c>
      <c r="E10" s="1028" t="s">
        <v>767</v>
      </c>
      <c r="F10" s="910"/>
      <c r="G10" s="910"/>
      <c r="H10" s="910"/>
      <c r="I10" s="900"/>
      <c r="J10" s="1164"/>
      <c r="K10" s="1164"/>
      <c r="L10" s="1164"/>
      <c r="M10" s="464"/>
      <c r="N10" s="332"/>
      <c r="O10" s="477"/>
    </row>
    <row r="11" spans="2:15" ht="13.5">
      <c r="B11" s="308" t="s">
        <v>790</v>
      </c>
      <c r="C11" s="531"/>
      <c r="D11" s="532" t="s">
        <v>750</v>
      </c>
      <c r="E11" s="1167" t="s">
        <v>768</v>
      </c>
      <c r="F11" s="929"/>
      <c r="G11" s="929"/>
      <c r="H11" s="929"/>
      <c r="I11" s="1168"/>
      <c r="J11" s="524" t="s">
        <v>780</v>
      </c>
      <c r="K11" s="524" t="s">
        <v>780</v>
      </c>
      <c r="L11" s="524" t="s">
        <v>780</v>
      </c>
      <c r="M11" s="466"/>
      <c r="N11" s="311"/>
      <c r="O11" s="314"/>
    </row>
    <row r="12" spans="2:15" ht="13.5">
      <c r="B12" s="533" t="s">
        <v>753</v>
      </c>
      <c r="C12" s="404"/>
      <c r="D12" s="532" t="s">
        <v>751</v>
      </c>
      <c r="E12" s="1028" t="s">
        <v>768</v>
      </c>
      <c r="F12" s="910"/>
      <c r="G12" s="910"/>
      <c r="H12" s="910"/>
      <c r="I12" s="900"/>
      <c r="J12" s="524" t="s">
        <v>780</v>
      </c>
      <c r="K12" s="524" t="s">
        <v>780</v>
      </c>
      <c r="L12" s="524" t="s">
        <v>780</v>
      </c>
      <c r="M12" s="466"/>
      <c r="N12" s="311"/>
      <c r="O12" s="314"/>
    </row>
    <row r="13" spans="2:15" ht="13.5">
      <c r="B13" s="529" t="s">
        <v>791</v>
      </c>
      <c r="C13" s="407"/>
      <c r="D13" s="532" t="s">
        <v>752</v>
      </c>
      <c r="E13" s="1028" t="s">
        <v>769</v>
      </c>
      <c r="F13" s="910"/>
      <c r="G13" s="910"/>
      <c r="H13" s="910"/>
      <c r="I13" s="900"/>
      <c r="J13" s="1163" t="s">
        <v>781</v>
      </c>
      <c r="K13" s="1163" t="s">
        <v>781</v>
      </c>
      <c r="L13" s="1163" t="s">
        <v>781</v>
      </c>
      <c r="M13" s="527"/>
      <c r="N13" s="278"/>
      <c r="O13" s="284"/>
    </row>
    <row r="14" spans="2:15" ht="13.5">
      <c r="B14" s="529" t="s">
        <v>753</v>
      </c>
      <c r="C14" s="407"/>
      <c r="D14" s="532" t="s">
        <v>754</v>
      </c>
      <c r="E14" s="1028" t="s">
        <v>770</v>
      </c>
      <c r="F14" s="910"/>
      <c r="G14" s="910"/>
      <c r="H14" s="910"/>
      <c r="I14" s="900"/>
      <c r="J14" s="1164"/>
      <c r="K14" s="1164"/>
      <c r="L14" s="1164"/>
      <c r="M14" s="527"/>
      <c r="N14" s="278"/>
      <c r="O14" s="284"/>
    </row>
    <row r="15" spans="2:15" ht="13.5">
      <c r="B15" s="529" t="s">
        <v>753</v>
      </c>
      <c r="C15" s="407"/>
      <c r="D15" s="532" t="s">
        <v>755</v>
      </c>
      <c r="E15" s="1028" t="s">
        <v>771</v>
      </c>
      <c r="F15" s="910"/>
      <c r="G15" s="910"/>
      <c r="H15" s="910"/>
      <c r="I15" s="900"/>
      <c r="J15" s="1164"/>
      <c r="K15" s="1164"/>
      <c r="L15" s="1164"/>
      <c r="M15" s="527"/>
      <c r="N15" s="278"/>
      <c r="O15" s="284"/>
    </row>
    <row r="16" spans="2:15" ht="13.5">
      <c r="B16" s="533" t="s">
        <v>753</v>
      </c>
      <c r="C16" s="404"/>
      <c r="D16" s="532" t="s">
        <v>582</v>
      </c>
      <c r="E16" s="1028" t="s">
        <v>772</v>
      </c>
      <c r="F16" s="910"/>
      <c r="G16" s="910"/>
      <c r="H16" s="910"/>
      <c r="I16" s="900"/>
      <c r="J16" s="1164"/>
      <c r="K16" s="1164"/>
      <c r="L16" s="1164"/>
      <c r="M16" s="527"/>
      <c r="N16" s="278"/>
      <c r="O16" s="284"/>
    </row>
    <row r="17" spans="2:15" ht="13.5">
      <c r="B17" s="927" t="s">
        <v>756</v>
      </c>
      <c r="C17" s="910"/>
      <c r="D17" s="900"/>
      <c r="E17" s="1028" t="s">
        <v>773</v>
      </c>
      <c r="F17" s="910"/>
      <c r="G17" s="910"/>
      <c r="H17" s="910"/>
      <c r="I17" s="900"/>
      <c r="J17" s="524" t="s">
        <v>780</v>
      </c>
      <c r="K17" s="524" t="s">
        <v>780</v>
      </c>
      <c r="L17" s="524" t="s">
        <v>780</v>
      </c>
      <c r="M17" s="466"/>
      <c r="N17" s="311"/>
      <c r="O17" s="314"/>
    </row>
    <row r="18" spans="2:15" ht="13.5">
      <c r="B18" s="446" t="s">
        <v>784</v>
      </c>
      <c r="C18" s="528" t="s">
        <v>792</v>
      </c>
      <c r="D18" s="534" t="s">
        <v>572</v>
      </c>
      <c r="E18" s="1028" t="s">
        <v>774</v>
      </c>
      <c r="F18" s="910"/>
      <c r="G18" s="910"/>
      <c r="H18" s="910"/>
      <c r="I18" s="900"/>
      <c r="J18" s="1165" t="s">
        <v>782</v>
      </c>
      <c r="K18" s="1163" t="s">
        <v>782</v>
      </c>
      <c r="L18" s="1163" t="s">
        <v>782</v>
      </c>
      <c r="M18" s="527"/>
      <c r="N18" s="278"/>
      <c r="O18" s="284"/>
    </row>
    <row r="19" spans="2:15" ht="13.5">
      <c r="B19" s="433" t="s">
        <v>785</v>
      </c>
      <c r="C19" s="278"/>
      <c r="D19" s="534" t="s">
        <v>754</v>
      </c>
      <c r="E19" s="1028" t="s">
        <v>770</v>
      </c>
      <c r="F19" s="910"/>
      <c r="G19" s="910"/>
      <c r="H19" s="910"/>
      <c r="I19" s="900"/>
      <c r="J19" s="1166"/>
      <c r="K19" s="1164"/>
      <c r="L19" s="1164"/>
      <c r="M19" s="527"/>
      <c r="N19" s="278"/>
      <c r="O19" s="284"/>
    </row>
    <row r="20" spans="2:15" ht="13.5">
      <c r="B20" s="530" t="s">
        <v>786</v>
      </c>
      <c r="C20" s="278"/>
      <c r="D20" s="534" t="s">
        <v>757</v>
      </c>
      <c r="E20" s="1028" t="s">
        <v>771</v>
      </c>
      <c r="F20" s="910"/>
      <c r="G20" s="910"/>
      <c r="H20" s="910"/>
      <c r="I20" s="900"/>
      <c r="J20" s="1166"/>
      <c r="K20" s="1164"/>
      <c r="L20" s="1164"/>
      <c r="M20" s="527"/>
      <c r="N20" s="278"/>
      <c r="O20" s="284"/>
    </row>
    <row r="21" spans="2:15" ht="13.5">
      <c r="B21" s="530" t="s">
        <v>787</v>
      </c>
      <c r="C21" s="278"/>
      <c r="D21" s="534" t="s">
        <v>578</v>
      </c>
      <c r="E21" s="1028" t="s">
        <v>775</v>
      </c>
      <c r="F21" s="910"/>
      <c r="G21" s="910"/>
      <c r="H21" s="910"/>
      <c r="I21" s="900"/>
      <c r="J21" s="525" t="s">
        <v>783</v>
      </c>
      <c r="K21" s="524" t="s">
        <v>783</v>
      </c>
      <c r="L21" s="524" t="s">
        <v>783</v>
      </c>
      <c r="M21" s="465"/>
      <c r="N21" s="282"/>
      <c r="O21" s="305"/>
    </row>
    <row r="22" spans="2:15" ht="13.5">
      <c r="B22" s="350" t="s">
        <v>788</v>
      </c>
      <c r="C22" s="899" t="s">
        <v>758</v>
      </c>
      <c r="D22" s="1170"/>
      <c r="E22" s="1028" t="s">
        <v>776</v>
      </c>
      <c r="F22" s="910"/>
      <c r="G22" s="910"/>
      <c r="H22" s="910"/>
      <c r="I22" s="900"/>
      <c r="J22" s="525" t="s">
        <v>783</v>
      </c>
      <c r="K22" s="524" t="s">
        <v>783</v>
      </c>
      <c r="L22" s="524" t="s">
        <v>783</v>
      </c>
      <c r="M22" s="527"/>
      <c r="N22" s="278"/>
      <c r="O22" s="284"/>
    </row>
    <row r="23" spans="2:15" ht="13.5">
      <c r="B23" s="446" t="s">
        <v>362</v>
      </c>
      <c r="C23" s="534" t="s">
        <v>567</v>
      </c>
      <c r="D23" s="534" t="s">
        <v>759</v>
      </c>
      <c r="E23" s="1028" t="s">
        <v>777</v>
      </c>
      <c r="F23" s="910"/>
      <c r="G23" s="910"/>
      <c r="H23" s="910"/>
      <c r="I23" s="900"/>
      <c r="J23" s="524" t="s">
        <v>780</v>
      </c>
      <c r="K23" s="524" t="s">
        <v>780</v>
      </c>
      <c r="L23" s="524" t="s">
        <v>780</v>
      </c>
      <c r="M23" s="464"/>
      <c r="N23" s="332"/>
      <c r="O23" s="477"/>
    </row>
    <row r="24" spans="2:15" ht="13.5">
      <c r="B24" s="433" t="s">
        <v>74</v>
      </c>
      <c r="C24" s="518" t="s">
        <v>571</v>
      </c>
      <c r="D24" s="534" t="s">
        <v>570</v>
      </c>
      <c r="E24" s="1028" t="s">
        <v>778</v>
      </c>
      <c r="F24" s="910"/>
      <c r="G24" s="910"/>
      <c r="H24" s="910"/>
      <c r="I24" s="900"/>
      <c r="J24" s="1163" t="s">
        <v>780</v>
      </c>
      <c r="K24" s="1163" t="s">
        <v>780</v>
      </c>
      <c r="L24" s="1163" t="s">
        <v>780</v>
      </c>
      <c r="M24" s="465"/>
      <c r="N24" s="282"/>
      <c r="O24" s="305"/>
    </row>
    <row r="25" spans="2:15" ht="13.5">
      <c r="B25" s="350" t="s">
        <v>753</v>
      </c>
      <c r="C25" s="278"/>
      <c r="D25" s="534" t="s">
        <v>569</v>
      </c>
      <c r="E25" s="1028" t="s">
        <v>779</v>
      </c>
      <c r="F25" s="910"/>
      <c r="G25" s="910"/>
      <c r="H25" s="910"/>
      <c r="I25" s="900"/>
      <c r="J25" s="1164"/>
      <c r="K25" s="1164"/>
      <c r="L25" s="1164"/>
      <c r="M25" s="464"/>
      <c r="N25" s="332"/>
      <c r="O25" s="477"/>
    </row>
    <row r="26" spans="2:15" ht="13.5">
      <c r="B26" s="446" t="s">
        <v>80</v>
      </c>
      <c r="C26" s="537" t="s">
        <v>763</v>
      </c>
      <c r="D26" s="534" t="s">
        <v>760</v>
      </c>
      <c r="E26" s="1028" t="s">
        <v>765</v>
      </c>
      <c r="F26" s="910"/>
      <c r="G26" s="910"/>
      <c r="H26" s="910"/>
      <c r="I26" s="900"/>
      <c r="J26" s="524" t="s">
        <v>780</v>
      </c>
      <c r="K26" s="524" t="s">
        <v>780</v>
      </c>
      <c r="L26" s="524" t="s">
        <v>780</v>
      </c>
      <c r="M26" s="466"/>
      <c r="N26" s="311"/>
      <c r="O26" s="314"/>
    </row>
    <row r="27" spans="2:15" ht="13.5">
      <c r="B27" s="433" t="s">
        <v>753</v>
      </c>
      <c r="C27" s="403"/>
      <c r="D27" s="534" t="s">
        <v>761</v>
      </c>
      <c r="E27" s="1028" t="s">
        <v>765</v>
      </c>
      <c r="F27" s="910"/>
      <c r="G27" s="910"/>
      <c r="H27" s="910"/>
      <c r="I27" s="900"/>
      <c r="J27" s="525" t="s">
        <v>783</v>
      </c>
      <c r="K27" s="524" t="s">
        <v>783</v>
      </c>
      <c r="L27" s="524" t="s">
        <v>783</v>
      </c>
      <c r="M27" s="466"/>
      <c r="N27" s="311"/>
      <c r="O27" s="314"/>
    </row>
    <row r="28" spans="2:15" ht="14.25" thickBot="1">
      <c r="B28" s="431" t="s">
        <v>753</v>
      </c>
      <c r="C28" s="536" t="s">
        <v>762</v>
      </c>
      <c r="D28" s="535"/>
      <c r="E28" s="1030" t="s">
        <v>764</v>
      </c>
      <c r="F28" s="897"/>
      <c r="G28" s="897"/>
      <c r="H28" s="897"/>
      <c r="I28" s="888"/>
      <c r="J28" s="526" t="s">
        <v>780</v>
      </c>
      <c r="K28" s="526" t="s">
        <v>780</v>
      </c>
      <c r="L28" s="526" t="s">
        <v>780</v>
      </c>
      <c r="M28" s="476"/>
      <c r="N28" s="475"/>
      <c r="O28" s="474"/>
    </row>
  </sheetData>
  <sheetProtection/>
  <mergeCells count="39">
    <mergeCell ref="J7:K7"/>
    <mergeCell ref="J6:K6"/>
    <mergeCell ref="M7:O7"/>
    <mergeCell ref="B17:D17"/>
    <mergeCell ref="K9:K10"/>
    <mergeCell ref="K13:K16"/>
    <mergeCell ref="E14:I14"/>
    <mergeCell ref="E15:I15"/>
    <mergeCell ref="E16:I16"/>
    <mergeCell ref="E17:I17"/>
    <mergeCell ref="E26:I26"/>
    <mergeCell ref="E27:I27"/>
    <mergeCell ref="B7:C7"/>
    <mergeCell ref="E7:I7"/>
    <mergeCell ref="E20:I20"/>
    <mergeCell ref="E21:I21"/>
    <mergeCell ref="E22:I22"/>
    <mergeCell ref="E23:I23"/>
    <mergeCell ref="C22:D22"/>
    <mergeCell ref="E25:I25"/>
    <mergeCell ref="E28:I28"/>
    <mergeCell ref="J9:J10"/>
    <mergeCell ref="J13:J16"/>
    <mergeCell ref="J18:J20"/>
    <mergeCell ref="E18:I18"/>
    <mergeCell ref="E19:I19"/>
    <mergeCell ref="E12:I12"/>
    <mergeCell ref="E13:I13"/>
    <mergeCell ref="E24:I24"/>
    <mergeCell ref="E11:I11"/>
    <mergeCell ref="E10:I10"/>
    <mergeCell ref="E9:I9"/>
    <mergeCell ref="K18:K20"/>
    <mergeCell ref="J24:J25"/>
    <mergeCell ref="K24:K25"/>
    <mergeCell ref="L9:L10"/>
    <mergeCell ref="L13:L16"/>
    <mergeCell ref="L18:L20"/>
    <mergeCell ref="L24:L2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AK59"/>
  <sheetViews>
    <sheetView showGridLines="0" tabSelected="1" view="pageBreakPreview" zoomScaleSheetLayoutView="100" workbookViewId="0" topLeftCell="A1">
      <selection activeCell="B1" sqref="B1"/>
    </sheetView>
  </sheetViews>
  <sheetFormatPr defaultColWidth="9.00390625" defaultRowHeight="13.5"/>
  <cols>
    <col min="1" max="1" width="2.25390625" style="1" customWidth="1"/>
    <col min="2" max="2" width="4.00390625" style="1" customWidth="1"/>
    <col min="3" max="7" width="3.75390625" style="1" customWidth="1"/>
    <col min="8" max="27" width="3.375" style="1" customWidth="1"/>
    <col min="28" max="28" width="3.25390625" style="1" customWidth="1"/>
    <col min="29" max="35" width="3.75390625" style="1" customWidth="1"/>
    <col min="36" max="36" width="4.875" style="1" customWidth="1"/>
    <col min="37" max="37" width="4.25390625" style="1" customWidth="1"/>
    <col min="38" max="16384" width="9.00390625" style="1" customWidth="1"/>
  </cols>
  <sheetData>
    <row r="1" ht="12" customHeight="1"/>
    <row r="2" spans="33:36" ht="15" customHeight="1">
      <c r="AG2" s="2"/>
      <c r="AH2" s="3"/>
      <c r="AI2" s="3"/>
      <c r="AJ2" s="3"/>
    </row>
    <row r="3" spans="2:37" ht="19.5" customHeight="1">
      <c r="B3" s="4" t="s">
        <v>17</v>
      </c>
      <c r="C3" s="4"/>
      <c r="D3" s="4"/>
      <c r="E3" s="4"/>
      <c r="F3" s="4"/>
      <c r="G3" s="4"/>
      <c r="H3" s="4"/>
      <c r="I3" s="4"/>
      <c r="J3" s="5" t="s">
        <v>41</v>
      </c>
      <c r="K3" s="5"/>
      <c r="L3" s="5"/>
      <c r="M3" s="5"/>
      <c r="N3" s="5"/>
      <c r="O3" s="5" t="s">
        <v>18</v>
      </c>
      <c r="P3" s="5"/>
      <c r="Q3" s="5"/>
      <c r="R3" s="5"/>
      <c r="S3" s="5" t="s">
        <v>10</v>
      </c>
      <c r="T3" s="5"/>
      <c r="U3" s="5"/>
      <c r="V3" s="5"/>
      <c r="W3" s="40" t="s">
        <v>165</v>
      </c>
      <c r="X3" s="5" t="s">
        <v>6</v>
      </c>
      <c r="Y3" s="40" t="s">
        <v>165</v>
      </c>
      <c r="Z3" s="1" t="s">
        <v>7</v>
      </c>
      <c r="AA3" s="41" t="s">
        <v>165</v>
      </c>
      <c r="AB3" s="5" t="s">
        <v>8</v>
      </c>
      <c r="AC3" s="5" t="s">
        <v>164</v>
      </c>
      <c r="AE3" s="5" t="s">
        <v>11</v>
      </c>
      <c r="AG3" s="5"/>
      <c r="AH3" s="5" t="s">
        <v>12</v>
      </c>
      <c r="AI3" s="5"/>
      <c r="AJ3" s="5" t="s">
        <v>13</v>
      </c>
      <c r="AK3" s="9"/>
    </row>
    <row r="4" spans="2:37" ht="19.5" customHeight="1">
      <c r="B4" s="6" t="s">
        <v>30</v>
      </c>
      <c r="C4" s="5"/>
      <c r="D4" s="5"/>
      <c r="E4" s="779" t="s">
        <v>19</v>
      </c>
      <c r="F4" s="780"/>
      <c r="G4" s="5"/>
      <c r="H4" s="781" t="s">
        <v>14</v>
      </c>
      <c r="I4" s="781"/>
      <c r="J4" s="5"/>
      <c r="K4" s="5" t="s">
        <v>20</v>
      </c>
      <c r="L4" s="5"/>
      <c r="M4" s="5"/>
      <c r="N4" s="5"/>
      <c r="O4" s="5"/>
      <c r="P4" s="5"/>
      <c r="Q4" s="5"/>
      <c r="R4" s="5"/>
      <c r="S4" s="5"/>
      <c r="T4" s="7"/>
      <c r="U4" s="7"/>
      <c r="V4" s="7"/>
      <c r="W4" s="5" t="s">
        <v>15</v>
      </c>
      <c r="X4" s="5"/>
      <c r="Y4" s="5"/>
      <c r="Z4" s="5" t="s">
        <v>3</v>
      </c>
      <c r="AA4" s="42" t="s">
        <v>167</v>
      </c>
      <c r="AC4" s="8"/>
      <c r="AD4" s="8"/>
      <c r="AE4" s="5" t="s">
        <v>4</v>
      </c>
      <c r="AF4" s="42" t="s">
        <v>167</v>
      </c>
      <c r="AG4" s="8"/>
      <c r="AH4" s="8"/>
      <c r="AI4" s="8"/>
      <c r="AJ4" s="9"/>
      <c r="AK4" s="9"/>
    </row>
    <row r="5" spans="2:37" ht="19.5" customHeight="1">
      <c r="B5" s="787" t="s">
        <v>25</v>
      </c>
      <c r="C5" s="788"/>
      <c r="D5" s="789"/>
      <c r="E5" s="43"/>
      <c r="F5" s="117" t="s">
        <v>354</v>
      </c>
      <c r="G5" s="43"/>
      <c r="H5" s="43"/>
      <c r="I5" s="44"/>
      <c r="J5" s="43"/>
      <c r="K5" s="43"/>
      <c r="L5" s="43"/>
      <c r="M5" s="43"/>
      <c r="N5" s="45"/>
      <c r="O5" s="45"/>
      <c r="P5" s="45"/>
      <c r="Q5" s="43" t="s">
        <v>42</v>
      </c>
      <c r="R5" s="43"/>
      <c r="S5" s="751" t="s">
        <v>21</v>
      </c>
      <c r="T5" s="680"/>
      <c r="U5" s="754"/>
      <c r="V5" s="44"/>
      <c r="W5" s="46"/>
      <c r="X5" s="46"/>
      <c r="Y5" s="47"/>
      <c r="Z5" s="47"/>
      <c r="AA5" s="47"/>
      <c r="AB5" s="751" t="s">
        <v>43</v>
      </c>
      <c r="AC5" s="680"/>
      <c r="AD5" s="754"/>
      <c r="AE5" s="760" t="s">
        <v>729</v>
      </c>
      <c r="AF5" s="761"/>
      <c r="AG5" s="761"/>
      <c r="AH5" s="761"/>
      <c r="AI5" s="761"/>
      <c r="AJ5" s="762"/>
      <c r="AK5" s="9"/>
    </row>
    <row r="6" spans="2:37" ht="19.5" customHeight="1">
      <c r="B6" s="722" t="s">
        <v>31</v>
      </c>
      <c r="C6" s="673"/>
      <c r="D6" s="785" t="s">
        <v>166</v>
      </c>
      <c r="E6" s="786"/>
      <c r="F6" s="11" t="s">
        <v>22</v>
      </c>
      <c r="G6" s="783" t="s">
        <v>150</v>
      </c>
      <c r="H6" s="784"/>
      <c r="I6" s="644" t="s">
        <v>26</v>
      </c>
      <c r="J6" s="782"/>
      <c r="K6" s="48">
        <v>0</v>
      </c>
      <c r="L6" s="12" t="s">
        <v>44</v>
      </c>
      <c r="M6" s="49">
        <v>1</v>
      </c>
      <c r="N6" s="13" t="s">
        <v>45</v>
      </c>
      <c r="O6" s="49">
        <v>0</v>
      </c>
      <c r="P6" s="13" t="s">
        <v>46</v>
      </c>
      <c r="Q6" s="644" t="s">
        <v>1</v>
      </c>
      <c r="R6" s="673"/>
      <c r="S6" s="738"/>
      <c r="T6" s="739"/>
      <c r="U6" s="10" t="s">
        <v>32</v>
      </c>
      <c r="V6" s="644" t="s">
        <v>2</v>
      </c>
      <c r="W6" s="723"/>
      <c r="X6" s="673"/>
      <c r="Y6" s="738"/>
      <c r="Z6" s="739"/>
      <c r="AA6" s="10" t="s">
        <v>47</v>
      </c>
      <c r="AB6" s="644" t="s">
        <v>48</v>
      </c>
      <c r="AC6" s="723"/>
      <c r="AD6" s="673"/>
      <c r="AE6" s="763" t="s">
        <v>730</v>
      </c>
      <c r="AF6" s="764"/>
      <c r="AG6" s="764"/>
      <c r="AH6" s="764"/>
      <c r="AI6" s="764"/>
      <c r="AJ6" s="765"/>
      <c r="AK6" s="26"/>
    </row>
    <row r="7" spans="2:37" ht="19.5" customHeight="1">
      <c r="B7" s="722" t="s">
        <v>33</v>
      </c>
      <c r="C7" s="673"/>
      <c r="D7" s="819" t="s">
        <v>157</v>
      </c>
      <c r="E7" s="820"/>
      <c r="F7" s="12" t="s">
        <v>16</v>
      </c>
      <c r="G7" s="644" t="s">
        <v>49</v>
      </c>
      <c r="H7" s="673"/>
      <c r="I7" s="816" t="s">
        <v>50</v>
      </c>
      <c r="J7" s="817"/>
      <c r="K7" s="817"/>
      <c r="L7" s="817"/>
      <c r="M7" s="817"/>
      <c r="N7" s="817"/>
      <c r="O7" s="817"/>
      <c r="P7" s="817"/>
      <c r="Q7" s="817"/>
      <c r="R7" s="818"/>
      <c r="S7" s="644"/>
      <c r="T7" s="766"/>
      <c r="U7" s="15"/>
      <c r="V7" s="15"/>
      <c r="W7" s="50"/>
      <c r="X7" s="14"/>
      <c r="Y7" s="14"/>
      <c r="Z7" s="14"/>
      <c r="AA7" s="14"/>
      <c r="AB7" s="644" t="s">
        <v>51</v>
      </c>
      <c r="AC7" s="723"/>
      <c r="AD7" s="673"/>
      <c r="AE7" s="763" t="s">
        <v>731</v>
      </c>
      <c r="AF7" s="764"/>
      <c r="AG7" s="764"/>
      <c r="AH7" s="764"/>
      <c r="AI7" s="764"/>
      <c r="AJ7" s="765"/>
      <c r="AK7" s="26"/>
    </row>
    <row r="8" spans="2:37" ht="19.5" customHeight="1">
      <c r="B8" s="16"/>
      <c r="C8" s="9"/>
      <c r="D8" s="644" t="s">
        <v>34</v>
      </c>
      <c r="E8" s="723"/>
      <c r="F8" s="723"/>
      <c r="G8" s="723"/>
      <c r="H8" s="673"/>
      <c r="I8" s="847"/>
      <c r="J8" s="848"/>
      <c r="K8" s="848"/>
      <c r="L8" s="755" t="s">
        <v>52</v>
      </c>
      <c r="M8" s="755"/>
      <c r="N8" s="822" t="s">
        <v>53</v>
      </c>
      <c r="O8" s="823"/>
      <c r="P8" s="823"/>
      <c r="Q8" s="823"/>
      <c r="R8" s="824"/>
      <c r="S8" s="644" t="s">
        <v>54</v>
      </c>
      <c r="T8" s="723"/>
      <c r="U8" s="15" t="s">
        <v>55</v>
      </c>
      <c r="V8" s="14"/>
      <c r="W8" s="14"/>
      <c r="X8" s="14"/>
      <c r="Y8" s="14"/>
      <c r="Z8" s="14"/>
      <c r="AA8" s="14"/>
      <c r="AB8" s="742" t="s">
        <v>56</v>
      </c>
      <c r="AC8" s="743"/>
      <c r="AD8" s="744"/>
      <c r="AE8" s="498"/>
      <c r="AF8" s="499"/>
      <c r="AG8" s="499"/>
      <c r="AH8" s="499"/>
      <c r="AI8" s="499"/>
      <c r="AJ8" s="500"/>
      <c r="AK8" s="51"/>
    </row>
    <row r="9" spans="2:37" ht="19.5" customHeight="1">
      <c r="B9" s="821" t="s">
        <v>35</v>
      </c>
      <c r="C9" s="747"/>
      <c r="D9" s="644" t="s">
        <v>36</v>
      </c>
      <c r="E9" s="723"/>
      <c r="F9" s="723"/>
      <c r="G9" s="723"/>
      <c r="H9" s="673"/>
      <c r="I9" s="757"/>
      <c r="J9" s="758"/>
      <c r="K9" s="758"/>
      <c r="L9" s="758"/>
      <c r="M9" s="758"/>
      <c r="N9" s="825"/>
      <c r="O9" s="826"/>
      <c r="P9" s="826"/>
      <c r="Q9" s="826"/>
      <c r="R9" s="827"/>
      <c r="S9" s="644" t="s">
        <v>57</v>
      </c>
      <c r="T9" s="723"/>
      <c r="U9" s="15" t="s">
        <v>58</v>
      </c>
      <c r="V9" s="14"/>
      <c r="W9" s="14"/>
      <c r="X9" s="14"/>
      <c r="Y9" s="14"/>
      <c r="Z9" s="14"/>
      <c r="AA9" s="14"/>
      <c r="AB9" s="745"/>
      <c r="AC9" s="746"/>
      <c r="AD9" s="747"/>
      <c r="AE9" s="501" t="s">
        <v>732</v>
      </c>
      <c r="AF9" s="502"/>
      <c r="AG9" s="502"/>
      <c r="AH9" s="502"/>
      <c r="AI9" s="502"/>
      <c r="AJ9" s="503"/>
      <c r="AK9" s="52"/>
    </row>
    <row r="10" spans="2:37" ht="19.5" customHeight="1">
      <c r="B10" s="19"/>
      <c r="C10" s="17"/>
      <c r="D10" s="644" t="s">
        <v>37</v>
      </c>
      <c r="E10" s="723"/>
      <c r="F10" s="723"/>
      <c r="G10" s="723"/>
      <c r="H10" s="673"/>
      <c r="I10" s="644"/>
      <c r="J10" s="723"/>
      <c r="K10" s="723"/>
      <c r="L10" s="723"/>
      <c r="M10" s="723"/>
      <c r="N10" s="828"/>
      <c r="O10" s="829"/>
      <c r="P10" s="829"/>
      <c r="Q10" s="829"/>
      <c r="R10" s="830"/>
      <c r="S10" s="644" t="s">
        <v>59</v>
      </c>
      <c r="T10" s="723"/>
      <c r="U10" s="15" t="s">
        <v>60</v>
      </c>
      <c r="V10" s="14"/>
      <c r="W10" s="14"/>
      <c r="X10" s="14"/>
      <c r="Y10" s="14"/>
      <c r="Z10" s="14"/>
      <c r="AA10" s="14"/>
      <c r="AB10" s="748"/>
      <c r="AC10" s="749"/>
      <c r="AD10" s="750"/>
      <c r="AE10" s="504"/>
      <c r="AF10" s="505"/>
      <c r="AG10" s="505"/>
      <c r="AH10" s="505"/>
      <c r="AI10" s="505"/>
      <c r="AJ10" s="506"/>
      <c r="AK10" s="53"/>
    </row>
    <row r="11" spans="2:37" ht="19.5" customHeight="1">
      <c r="B11" s="704" t="s">
        <v>38</v>
      </c>
      <c r="C11" s="705"/>
      <c r="D11" s="705"/>
      <c r="E11" s="705"/>
      <c r="F11" s="705"/>
      <c r="G11" s="705"/>
      <c r="H11" s="706"/>
      <c r="I11" s="23" t="s">
        <v>39</v>
      </c>
      <c r="J11" s="22"/>
      <c r="K11" s="808" t="s">
        <v>61</v>
      </c>
      <c r="L11" s="808"/>
      <c r="M11" s="809"/>
      <c r="N11" s="742" t="s">
        <v>40</v>
      </c>
      <c r="O11" s="743"/>
      <c r="P11" s="808" t="s">
        <v>147</v>
      </c>
      <c r="Q11" s="808"/>
      <c r="R11" s="809"/>
      <c r="S11" s="23" t="s">
        <v>62</v>
      </c>
      <c r="T11" s="22"/>
      <c r="U11" s="22" t="s">
        <v>23</v>
      </c>
      <c r="V11" s="22"/>
      <c r="W11" s="54"/>
      <c r="X11" s="810" t="s">
        <v>27</v>
      </c>
      <c r="Y11" s="720"/>
      <c r="Z11" s="720"/>
      <c r="AA11" s="21" t="s">
        <v>63</v>
      </c>
      <c r="AB11" s="21"/>
      <c r="AC11" s="22"/>
      <c r="AD11" s="22"/>
      <c r="AE11" s="18"/>
      <c r="AF11" s="21"/>
      <c r="AG11" s="21"/>
      <c r="AH11" s="21"/>
      <c r="AI11" s="21"/>
      <c r="AJ11" s="24"/>
      <c r="AK11" s="9"/>
    </row>
    <row r="12" spans="2:37" ht="19.5" customHeight="1">
      <c r="B12" s="55"/>
      <c r="C12" s="56"/>
      <c r="D12" s="56"/>
      <c r="E12" s="56"/>
      <c r="F12" s="56"/>
      <c r="G12" s="56"/>
      <c r="H12" s="56"/>
      <c r="I12" s="497" t="s">
        <v>728</v>
      </c>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7"/>
      <c r="AK12" s="9"/>
    </row>
    <row r="13" spans="2:37" ht="19.5" customHeight="1">
      <c r="B13" s="699" t="s">
        <v>64</v>
      </c>
      <c r="C13" s="700"/>
      <c r="D13" s="700"/>
      <c r="E13" s="700"/>
      <c r="F13" s="700"/>
      <c r="G13" s="701"/>
      <c r="H13" s="699" t="s">
        <v>65</v>
      </c>
      <c r="I13" s="700"/>
      <c r="J13" s="700"/>
      <c r="K13" s="700"/>
      <c r="L13" s="700"/>
      <c r="M13" s="700"/>
      <c r="N13" s="700"/>
      <c r="O13" s="700"/>
      <c r="P13" s="700"/>
      <c r="Q13" s="700"/>
      <c r="R13" s="700"/>
      <c r="S13" s="700"/>
      <c r="T13" s="700"/>
      <c r="U13" s="700"/>
      <c r="V13" s="700"/>
      <c r="W13" s="700"/>
      <c r="X13" s="807" t="s">
        <v>66</v>
      </c>
      <c r="Y13" s="700"/>
      <c r="Z13" s="700"/>
      <c r="AA13" s="701"/>
      <c r="AB13" s="699" t="s">
        <v>67</v>
      </c>
      <c r="AC13" s="700"/>
      <c r="AD13" s="700"/>
      <c r="AE13" s="700"/>
      <c r="AF13" s="700"/>
      <c r="AG13" s="700"/>
      <c r="AH13" s="700"/>
      <c r="AI13" s="700"/>
      <c r="AJ13" s="701"/>
      <c r="AK13" s="26"/>
    </row>
    <row r="14" spans="2:37" ht="19.5" customHeight="1">
      <c r="B14" s="838" t="s">
        <v>68</v>
      </c>
      <c r="C14" s="652"/>
      <c r="D14" s="653"/>
      <c r="E14" s="801" t="s">
        <v>69</v>
      </c>
      <c r="F14" s="802"/>
      <c r="G14" s="803"/>
      <c r="H14" s="813" t="s">
        <v>70</v>
      </c>
      <c r="I14" s="767"/>
      <c r="J14" s="767"/>
      <c r="K14" s="767"/>
      <c r="L14" s="814"/>
      <c r="M14" s="767"/>
      <c r="N14" s="767"/>
      <c r="O14" s="767"/>
      <c r="P14" s="814"/>
      <c r="Q14" s="767"/>
      <c r="R14" s="767"/>
      <c r="S14" s="815"/>
      <c r="T14" s="767"/>
      <c r="U14" s="767"/>
      <c r="V14" s="767"/>
      <c r="W14" s="767"/>
      <c r="X14" s="768" t="s">
        <v>71</v>
      </c>
      <c r="Y14" s="769"/>
      <c r="Z14" s="769"/>
      <c r="AA14" s="770"/>
      <c r="AB14" s="733" t="s">
        <v>72</v>
      </c>
      <c r="AC14" s="734"/>
      <c r="AD14" s="734"/>
      <c r="AE14" s="811" t="s">
        <v>148</v>
      </c>
      <c r="AF14" s="811"/>
      <c r="AG14" s="811"/>
      <c r="AH14" s="811"/>
      <c r="AI14" s="811"/>
      <c r="AJ14" s="812"/>
      <c r="AK14" s="26"/>
    </row>
    <row r="15" spans="2:37" ht="19.5" customHeight="1">
      <c r="B15" s="839"/>
      <c r="C15" s="840"/>
      <c r="D15" s="841"/>
      <c r="E15" s="623" t="s">
        <v>73</v>
      </c>
      <c r="F15" s="799"/>
      <c r="G15" s="800"/>
      <c r="H15" s="833" t="s">
        <v>152</v>
      </c>
      <c r="I15" s="758"/>
      <c r="J15" s="758"/>
      <c r="K15" s="758"/>
      <c r="L15" s="757" t="s">
        <v>153</v>
      </c>
      <c r="M15" s="758"/>
      <c r="N15" s="758"/>
      <c r="O15" s="771"/>
      <c r="P15" s="757" t="s">
        <v>154</v>
      </c>
      <c r="Q15" s="758"/>
      <c r="R15" s="758"/>
      <c r="S15" s="771"/>
      <c r="T15" s="757"/>
      <c r="U15" s="758"/>
      <c r="V15" s="758"/>
      <c r="W15" s="771"/>
      <c r="X15" s="757" t="s">
        <v>71</v>
      </c>
      <c r="Y15" s="758"/>
      <c r="Z15" s="758"/>
      <c r="AA15" s="759"/>
      <c r="AB15" s="726" t="s">
        <v>74</v>
      </c>
      <c r="AC15" s="727"/>
      <c r="AD15" s="728"/>
      <c r="AE15" s="724" t="s">
        <v>75</v>
      </c>
      <c r="AF15" s="724"/>
      <c r="AG15" s="724"/>
      <c r="AH15" s="724"/>
      <c r="AI15" s="724"/>
      <c r="AJ15" s="725"/>
      <c r="AK15" s="26"/>
    </row>
    <row r="16" spans="2:37" ht="19.5" customHeight="1">
      <c r="B16" s="839"/>
      <c r="C16" s="840"/>
      <c r="D16" s="841"/>
      <c r="E16" s="623" t="s">
        <v>76</v>
      </c>
      <c r="F16" s="799"/>
      <c r="G16" s="800"/>
      <c r="H16" s="833" t="s">
        <v>151</v>
      </c>
      <c r="I16" s="758"/>
      <c r="J16" s="758"/>
      <c r="K16" s="758"/>
      <c r="L16" s="757" t="s">
        <v>160</v>
      </c>
      <c r="M16" s="758"/>
      <c r="N16" s="758"/>
      <c r="O16" s="771"/>
      <c r="P16" s="757"/>
      <c r="Q16" s="758"/>
      <c r="R16" s="758"/>
      <c r="S16" s="771"/>
      <c r="T16" s="757"/>
      <c r="U16" s="758"/>
      <c r="V16" s="758"/>
      <c r="W16" s="771"/>
      <c r="X16" s="757" t="s">
        <v>77</v>
      </c>
      <c r="Y16" s="758"/>
      <c r="Z16" s="758"/>
      <c r="AA16" s="759"/>
      <c r="AB16" s="633"/>
      <c r="AC16" s="634"/>
      <c r="AD16" s="729"/>
      <c r="AE16" s="724" t="s">
        <v>78</v>
      </c>
      <c r="AF16" s="724"/>
      <c r="AG16" s="724"/>
      <c r="AH16" s="724"/>
      <c r="AI16" s="724"/>
      <c r="AJ16" s="725"/>
      <c r="AK16" s="26"/>
    </row>
    <row r="17" spans="2:37" ht="19.5" customHeight="1">
      <c r="B17" s="839"/>
      <c r="C17" s="840"/>
      <c r="D17" s="841"/>
      <c r="E17" s="623"/>
      <c r="F17" s="799"/>
      <c r="G17" s="800"/>
      <c r="H17" s="833"/>
      <c r="I17" s="758"/>
      <c r="J17" s="758"/>
      <c r="K17" s="758"/>
      <c r="L17" s="757"/>
      <c r="M17" s="758"/>
      <c r="N17" s="758"/>
      <c r="O17" s="771"/>
      <c r="P17" s="757"/>
      <c r="Q17" s="758"/>
      <c r="R17" s="758"/>
      <c r="S17" s="771"/>
      <c r="T17" s="757"/>
      <c r="U17" s="758"/>
      <c r="V17" s="758"/>
      <c r="W17" s="771"/>
      <c r="X17" s="757"/>
      <c r="Y17" s="758"/>
      <c r="Z17" s="758"/>
      <c r="AA17" s="759"/>
      <c r="AB17" s="730"/>
      <c r="AC17" s="731"/>
      <c r="AD17" s="732"/>
      <c r="AE17" s="724" t="s">
        <v>79</v>
      </c>
      <c r="AF17" s="724"/>
      <c r="AG17" s="724"/>
      <c r="AH17" s="724"/>
      <c r="AI17" s="724"/>
      <c r="AJ17" s="725"/>
      <c r="AK17" s="26"/>
    </row>
    <row r="18" spans="2:37" ht="19.5" customHeight="1">
      <c r="B18" s="842"/>
      <c r="C18" s="843"/>
      <c r="D18" s="844"/>
      <c r="E18" s="804"/>
      <c r="F18" s="805"/>
      <c r="G18" s="806"/>
      <c r="H18" s="849"/>
      <c r="I18" s="850"/>
      <c r="J18" s="850"/>
      <c r="K18" s="850"/>
      <c r="L18" s="851"/>
      <c r="M18" s="850"/>
      <c r="N18" s="850"/>
      <c r="O18" s="852"/>
      <c r="P18" s="851"/>
      <c r="Q18" s="850"/>
      <c r="R18" s="850"/>
      <c r="S18" s="852"/>
      <c r="T18" s="834"/>
      <c r="U18" s="835"/>
      <c r="V18" s="835"/>
      <c r="W18" s="836"/>
      <c r="X18" s="834"/>
      <c r="Y18" s="835"/>
      <c r="Z18" s="835"/>
      <c r="AA18" s="837"/>
      <c r="AB18" s="708" t="s">
        <v>80</v>
      </c>
      <c r="AC18" s="709"/>
      <c r="AD18" s="709"/>
      <c r="AE18" s="718" t="s">
        <v>81</v>
      </c>
      <c r="AF18" s="718"/>
      <c r="AG18" s="718"/>
      <c r="AH18" s="718"/>
      <c r="AI18" s="718"/>
      <c r="AJ18" s="719"/>
      <c r="AK18" s="26"/>
    </row>
    <row r="19" spans="2:37" ht="19.5" customHeight="1">
      <c r="B19" s="699" t="s">
        <v>82</v>
      </c>
      <c r="C19" s="700"/>
      <c r="D19" s="700"/>
      <c r="E19" s="845" t="s">
        <v>156</v>
      </c>
      <c r="F19" s="845"/>
      <c r="G19" s="845"/>
      <c r="H19" s="845"/>
      <c r="I19" s="845"/>
      <c r="J19" s="845"/>
      <c r="K19" s="845"/>
      <c r="L19" s="845"/>
      <c r="M19" s="845"/>
      <c r="N19" s="845"/>
      <c r="O19" s="845"/>
      <c r="P19" s="845"/>
      <c r="Q19" s="845"/>
      <c r="R19" s="845"/>
      <c r="S19" s="845"/>
      <c r="T19" s="845"/>
      <c r="U19" s="845"/>
      <c r="V19" s="845"/>
      <c r="W19" s="845"/>
      <c r="X19" s="845"/>
      <c r="Y19" s="845"/>
      <c r="Z19" s="845"/>
      <c r="AA19" s="846"/>
      <c r="AB19" s="58" t="s">
        <v>83</v>
      </c>
      <c r="AC19" s="59"/>
      <c r="AD19" s="60"/>
      <c r="AE19" s="60"/>
      <c r="AF19" s="60"/>
      <c r="AG19" s="61"/>
      <c r="AH19" s="60"/>
      <c r="AI19" s="62" t="s">
        <v>84</v>
      </c>
      <c r="AJ19" s="63">
        <v>1</v>
      </c>
      <c r="AK19" s="64"/>
    </row>
    <row r="20" spans="2:37" ht="19.5" customHeight="1">
      <c r="B20" s="792" t="s">
        <v>0</v>
      </c>
      <c r="C20" s="794" t="s">
        <v>85</v>
      </c>
      <c r="D20" s="794"/>
      <c r="E20" s="794"/>
      <c r="F20" s="794"/>
      <c r="G20" s="794" t="s">
        <v>86</v>
      </c>
      <c r="H20" s="794"/>
      <c r="I20" s="794"/>
      <c r="J20" s="772" t="s">
        <v>87</v>
      </c>
      <c r="K20" s="773"/>
      <c r="L20" s="773"/>
      <c r="M20" s="772" t="s">
        <v>88</v>
      </c>
      <c r="N20" s="773"/>
      <c r="O20" s="774"/>
      <c r="P20" s="651" t="s">
        <v>89</v>
      </c>
      <c r="Q20" s="652"/>
      <c r="R20" s="653"/>
      <c r="S20" s="651" t="s">
        <v>90</v>
      </c>
      <c r="T20" s="652"/>
      <c r="U20" s="652"/>
      <c r="V20" s="651" t="s">
        <v>91</v>
      </c>
      <c r="W20" s="652"/>
      <c r="X20" s="653"/>
      <c r="Y20" s="652" t="s">
        <v>92</v>
      </c>
      <c r="Z20" s="652"/>
      <c r="AA20" s="735"/>
      <c r="AB20" s="753" t="s">
        <v>93</v>
      </c>
      <c r="AC20" s="680"/>
      <c r="AD20" s="680"/>
      <c r="AE20" s="754"/>
      <c r="AF20" s="751" t="s">
        <v>94</v>
      </c>
      <c r="AG20" s="680"/>
      <c r="AH20" s="680"/>
      <c r="AI20" s="680"/>
      <c r="AJ20" s="752"/>
      <c r="AK20" s="65"/>
    </row>
    <row r="21" spans="2:37" ht="19.5" customHeight="1">
      <c r="B21" s="793"/>
      <c r="C21" s="795"/>
      <c r="D21" s="795"/>
      <c r="E21" s="795"/>
      <c r="F21" s="795"/>
      <c r="G21" s="795"/>
      <c r="H21" s="795"/>
      <c r="I21" s="795"/>
      <c r="J21" s="775"/>
      <c r="K21" s="776"/>
      <c r="L21" s="776"/>
      <c r="M21" s="775"/>
      <c r="N21" s="776"/>
      <c r="O21" s="777"/>
      <c r="P21" s="654"/>
      <c r="Q21" s="655"/>
      <c r="R21" s="656"/>
      <c r="S21" s="654"/>
      <c r="T21" s="655"/>
      <c r="U21" s="655"/>
      <c r="V21" s="654"/>
      <c r="W21" s="655"/>
      <c r="X21" s="656"/>
      <c r="Y21" s="736" t="s">
        <v>95</v>
      </c>
      <c r="Z21" s="736"/>
      <c r="AA21" s="737"/>
      <c r="AB21" s="722" t="s">
        <v>96</v>
      </c>
      <c r="AC21" s="723"/>
      <c r="AD21" s="723"/>
      <c r="AE21" s="673"/>
      <c r="AF21" s="755" t="s">
        <v>97</v>
      </c>
      <c r="AG21" s="755"/>
      <c r="AH21" s="755"/>
      <c r="AI21" s="755"/>
      <c r="AJ21" s="756"/>
      <c r="AK21" s="67"/>
    </row>
    <row r="22" spans="2:37" ht="19.5" customHeight="1">
      <c r="B22" s="68" t="s">
        <v>724</v>
      </c>
      <c r="C22" s="797"/>
      <c r="D22" s="798"/>
      <c r="E22" s="798"/>
      <c r="F22" s="115" t="s">
        <v>149</v>
      </c>
      <c r="G22" s="646">
        <v>1</v>
      </c>
      <c r="H22" s="646"/>
      <c r="I22" s="646"/>
      <c r="J22" s="647" t="s">
        <v>158</v>
      </c>
      <c r="K22" s="648"/>
      <c r="L22" s="649"/>
      <c r="M22" s="650">
        <v>0</v>
      </c>
      <c r="N22" s="650"/>
      <c r="O22" s="650"/>
      <c r="P22" s="646">
        <v>1</v>
      </c>
      <c r="Q22" s="646"/>
      <c r="R22" s="646"/>
      <c r="S22" s="646">
        <v>1</v>
      </c>
      <c r="T22" s="646"/>
      <c r="U22" s="646"/>
      <c r="V22" s="646"/>
      <c r="W22" s="646"/>
      <c r="X22" s="646"/>
      <c r="Y22" s="831">
        <v>0</v>
      </c>
      <c r="Z22" s="832"/>
      <c r="AA22" s="116" t="s">
        <v>155</v>
      </c>
      <c r="AB22" s="722" t="s">
        <v>98</v>
      </c>
      <c r="AC22" s="723"/>
      <c r="AD22" s="723"/>
      <c r="AE22" s="673"/>
      <c r="AF22" s="740" t="s">
        <v>99</v>
      </c>
      <c r="AG22" s="740"/>
      <c r="AH22" s="740"/>
      <c r="AI22" s="740"/>
      <c r="AJ22" s="741"/>
      <c r="AK22" s="67"/>
    </row>
    <row r="23" spans="2:37" ht="19.5" customHeight="1">
      <c r="B23" s="70" t="s">
        <v>723</v>
      </c>
      <c r="C23" s="797"/>
      <c r="D23" s="798"/>
      <c r="E23" s="798"/>
      <c r="F23" s="115" t="s">
        <v>149</v>
      </c>
      <c r="G23" s="646">
        <v>1</v>
      </c>
      <c r="H23" s="646"/>
      <c r="I23" s="646"/>
      <c r="J23" s="647" t="s">
        <v>158</v>
      </c>
      <c r="K23" s="648"/>
      <c r="L23" s="649"/>
      <c r="M23" s="650">
        <v>0</v>
      </c>
      <c r="N23" s="650"/>
      <c r="O23" s="650"/>
      <c r="P23" s="646">
        <v>1</v>
      </c>
      <c r="Q23" s="646"/>
      <c r="R23" s="646"/>
      <c r="S23" s="646">
        <v>1</v>
      </c>
      <c r="T23" s="646"/>
      <c r="U23" s="646"/>
      <c r="V23" s="646"/>
      <c r="W23" s="646"/>
      <c r="X23" s="646"/>
      <c r="Y23" s="831">
        <v>0</v>
      </c>
      <c r="Z23" s="832"/>
      <c r="AA23" s="116" t="s">
        <v>155</v>
      </c>
      <c r="AB23" s="722" t="s">
        <v>100</v>
      </c>
      <c r="AC23" s="723"/>
      <c r="AD23" s="723"/>
      <c r="AE23" s="673"/>
      <c r="AF23" s="702" t="s">
        <v>101</v>
      </c>
      <c r="AG23" s="702"/>
      <c r="AH23" s="702"/>
      <c r="AI23" s="702"/>
      <c r="AJ23" s="703"/>
      <c r="AK23" s="9"/>
    </row>
    <row r="24" spans="2:37" ht="19.5" customHeight="1">
      <c r="B24" s="70" t="s">
        <v>725</v>
      </c>
      <c r="C24" s="797"/>
      <c r="D24" s="798"/>
      <c r="E24" s="798"/>
      <c r="F24" s="115" t="s">
        <v>149</v>
      </c>
      <c r="G24" s="646">
        <v>1</v>
      </c>
      <c r="H24" s="646"/>
      <c r="I24" s="646"/>
      <c r="J24" s="647" t="s">
        <v>158</v>
      </c>
      <c r="K24" s="648"/>
      <c r="L24" s="649"/>
      <c r="M24" s="650">
        <v>0</v>
      </c>
      <c r="N24" s="650"/>
      <c r="O24" s="650"/>
      <c r="P24" s="646">
        <v>1</v>
      </c>
      <c r="Q24" s="646"/>
      <c r="R24" s="646"/>
      <c r="S24" s="646">
        <v>1</v>
      </c>
      <c r="T24" s="646"/>
      <c r="U24" s="646"/>
      <c r="V24" s="646"/>
      <c r="W24" s="646"/>
      <c r="X24" s="646"/>
      <c r="Y24" s="831">
        <v>129.3</v>
      </c>
      <c r="Z24" s="832"/>
      <c r="AA24" s="116" t="s">
        <v>155</v>
      </c>
      <c r="AB24" s="704" t="s">
        <v>102</v>
      </c>
      <c r="AC24" s="705"/>
      <c r="AD24" s="705"/>
      <c r="AE24" s="706"/>
      <c r="AF24" s="720" t="s">
        <v>103</v>
      </c>
      <c r="AG24" s="720"/>
      <c r="AH24" s="720"/>
      <c r="AI24" s="720"/>
      <c r="AJ24" s="721"/>
      <c r="AK24" s="9"/>
    </row>
    <row r="25" spans="2:37" ht="19.5" customHeight="1">
      <c r="B25" s="495" t="s">
        <v>727</v>
      </c>
      <c r="C25" s="857" t="s">
        <v>104</v>
      </c>
      <c r="D25" s="858"/>
      <c r="E25" s="858"/>
      <c r="F25" s="858"/>
      <c r="G25" s="858"/>
      <c r="H25" s="858"/>
      <c r="I25" s="859"/>
      <c r="J25" s="677" t="s">
        <v>717</v>
      </c>
      <c r="K25" s="677"/>
      <c r="L25" s="677"/>
      <c r="M25" s="677" t="s">
        <v>718</v>
      </c>
      <c r="N25" s="677"/>
      <c r="O25" s="677"/>
      <c r="P25" s="677" t="s">
        <v>719</v>
      </c>
      <c r="Q25" s="677"/>
      <c r="R25" s="677"/>
      <c r="S25" s="677" t="s">
        <v>720</v>
      </c>
      <c r="T25" s="677"/>
      <c r="U25" s="677"/>
      <c r="V25" s="677" t="s">
        <v>721</v>
      </c>
      <c r="W25" s="677"/>
      <c r="X25" s="677"/>
      <c r="Y25" s="677" t="s">
        <v>722</v>
      </c>
      <c r="Z25" s="677"/>
      <c r="AA25" s="678"/>
      <c r="AB25" s="710" t="s">
        <v>105</v>
      </c>
      <c r="AC25" s="711"/>
      <c r="AD25" s="711"/>
      <c r="AE25" s="711"/>
      <c r="AF25" s="71" t="s">
        <v>163</v>
      </c>
      <c r="AG25" s="72"/>
      <c r="AH25" s="71"/>
      <c r="AI25" s="71"/>
      <c r="AJ25" s="73"/>
      <c r="AK25" s="9"/>
    </row>
    <row r="26" spans="2:37" ht="19.5" customHeight="1">
      <c r="B26" s="68" t="s">
        <v>724</v>
      </c>
      <c r="C26" s="860" t="s">
        <v>726</v>
      </c>
      <c r="D26" s="861"/>
      <c r="E26" s="861"/>
      <c r="F26" s="861"/>
      <c r="G26" s="861"/>
      <c r="H26" s="861"/>
      <c r="I26" s="862"/>
      <c r="J26" s="796"/>
      <c r="K26" s="796"/>
      <c r="L26" s="796"/>
      <c r="M26" s="796"/>
      <c r="N26" s="796"/>
      <c r="O26" s="796"/>
      <c r="P26" s="796"/>
      <c r="Q26" s="796"/>
      <c r="R26" s="796"/>
      <c r="S26" s="796"/>
      <c r="T26" s="796"/>
      <c r="U26" s="796"/>
      <c r="V26" s="796"/>
      <c r="W26" s="796"/>
      <c r="X26" s="796"/>
      <c r="Y26" s="796"/>
      <c r="Z26" s="796"/>
      <c r="AA26" s="853"/>
      <c r="AB26" s="494"/>
      <c r="AC26" s="12"/>
      <c r="AD26" s="12"/>
      <c r="AE26" s="12"/>
      <c r="AF26" s="12" t="s">
        <v>106</v>
      </c>
      <c r="AG26" s="36"/>
      <c r="AH26" s="12"/>
      <c r="AI26" s="12"/>
      <c r="AJ26" s="66"/>
      <c r="AK26" s="9"/>
    </row>
    <row r="27" spans="2:37" ht="19.5" customHeight="1">
      <c r="B27" s="70" t="s">
        <v>723</v>
      </c>
      <c r="C27" s="860"/>
      <c r="D27" s="861"/>
      <c r="E27" s="861"/>
      <c r="F27" s="861"/>
      <c r="G27" s="861"/>
      <c r="H27" s="861"/>
      <c r="I27" s="862"/>
      <c r="J27" s="796"/>
      <c r="K27" s="796"/>
      <c r="L27" s="796"/>
      <c r="M27" s="796"/>
      <c r="N27" s="796"/>
      <c r="O27" s="796"/>
      <c r="P27" s="796"/>
      <c r="Q27" s="796"/>
      <c r="R27" s="796"/>
      <c r="S27" s="796"/>
      <c r="T27" s="796"/>
      <c r="U27" s="796"/>
      <c r="V27" s="796"/>
      <c r="W27" s="796"/>
      <c r="X27" s="796"/>
      <c r="Y27" s="796"/>
      <c r="Z27" s="796"/>
      <c r="AA27" s="853"/>
      <c r="AB27" s="95"/>
      <c r="AC27" s="96"/>
      <c r="AD27" s="96"/>
      <c r="AE27" s="96"/>
      <c r="AF27" s="96"/>
      <c r="AG27" s="89"/>
      <c r="AH27" s="96"/>
      <c r="AI27" s="96"/>
      <c r="AJ27" s="97"/>
      <c r="AK27" s="9"/>
    </row>
    <row r="28" spans="2:37" ht="19.5" customHeight="1">
      <c r="B28" s="496" t="s">
        <v>725</v>
      </c>
      <c r="C28" s="854"/>
      <c r="D28" s="855"/>
      <c r="E28" s="855"/>
      <c r="F28" s="855"/>
      <c r="G28" s="855"/>
      <c r="H28" s="855"/>
      <c r="I28" s="856"/>
      <c r="J28" s="676"/>
      <c r="K28" s="676"/>
      <c r="L28" s="676"/>
      <c r="M28" s="676"/>
      <c r="N28" s="676"/>
      <c r="O28" s="676"/>
      <c r="P28" s="676"/>
      <c r="Q28" s="676"/>
      <c r="R28" s="676"/>
      <c r="S28" s="676"/>
      <c r="T28" s="676"/>
      <c r="U28" s="676"/>
      <c r="V28" s="676"/>
      <c r="W28" s="676"/>
      <c r="X28" s="676"/>
      <c r="Y28" s="676"/>
      <c r="Z28" s="676"/>
      <c r="AA28" s="790"/>
      <c r="AB28" s="74"/>
      <c r="AC28" s="75"/>
      <c r="AD28" s="76"/>
      <c r="AE28" s="76"/>
      <c r="AF28" s="76"/>
      <c r="AG28" s="77"/>
      <c r="AH28" s="76"/>
      <c r="AI28" s="76"/>
      <c r="AJ28" s="78"/>
      <c r="AK28" s="9"/>
    </row>
    <row r="29" spans="2:37" ht="19.5" customHeight="1">
      <c r="B29" s="627" t="s">
        <v>107</v>
      </c>
      <c r="C29" s="628"/>
      <c r="D29" s="628"/>
      <c r="E29" s="628"/>
      <c r="F29" s="628"/>
      <c r="G29" s="628"/>
      <c r="H29" s="628"/>
      <c r="I29" s="628"/>
      <c r="J29" s="628"/>
      <c r="K29" s="628"/>
      <c r="L29" s="628"/>
      <c r="M29" s="628"/>
      <c r="N29" s="628"/>
      <c r="O29" s="628"/>
      <c r="P29" s="628"/>
      <c r="Q29" s="628"/>
      <c r="R29" s="628"/>
      <c r="S29" s="628"/>
      <c r="T29" s="628"/>
      <c r="U29" s="628"/>
      <c r="V29" s="628"/>
      <c r="W29" s="628"/>
      <c r="X29" s="628"/>
      <c r="Y29" s="628"/>
      <c r="Z29" s="628"/>
      <c r="AA29" s="629"/>
      <c r="AB29" s="674" t="s">
        <v>108</v>
      </c>
      <c r="AC29" s="675"/>
      <c r="AD29" s="12" t="s">
        <v>109</v>
      </c>
      <c r="AE29" s="12"/>
      <c r="AF29" s="12"/>
      <c r="AG29" s="36" t="s">
        <v>110</v>
      </c>
      <c r="AH29" s="12" t="s">
        <v>111</v>
      </c>
      <c r="AI29" s="12"/>
      <c r="AJ29" s="66"/>
      <c r="AK29" s="79"/>
    </row>
    <row r="30" spans="2:37" ht="19.5" customHeight="1">
      <c r="B30" s="28" t="s">
        <v>0</v>
      </c>
      <c r="C30" s="699" t="s">
        <v>112</v>
      </c>
      <c r="D30" s="700"/>
      <c r="E30" s="700"/>
      <c r="F30" s="700"/>
      <c r="G30" s="701"/>
      <c r="H30" s="699" t="s">
        <v>113</v>
      </c>
      <c r="I30" s="700"/>
      <c r="J30" s="700"/>
      <c r="K30" s="700"/>
      <c r="L30" s="700"/>
      <c r="M30" s="700"/>
      <c r="N30" s="700"/>
      <c r="O30" s="700"/>
      <c r="P30" s="700"/>
      <c r="Q30" s="701"/>
      <c r="R30" s="699" t="s">
        <v>114</v>
      </c>
      <c r="S30" s="700"/>
      <c r="T30" s="700"/>
      <c r="U30" s="700"/>
      <c r="V30" s="700"/>
      <c r="W30" s="700"/>
      <c r="X30" s="700"/>
      <c r="Y30" s="700"/>
      <c r="Z30" s="700"/>
      <c r="AA30" s="701"/>
      <c r="AB30" s="674" t="s">
        <v>115</v>
      </c>
      <c r="AC30" s="675"/>
      <c r="AD30" s="12" t="s">
        <v>116</v>
      </c>
      <c r="AE30" s="12"/>
      <c r="AF30" s="12"/>
      <c r="AG30" s="12" t="s">
        <v>117</v>
      </c>
      <c r="AH30" s="12" t="s">
        <v>92</v>
      </c>
      <c r="AI30" s="12"/>
      <c r="AJ30" s="66"/>
      <c r="AK30" s="9"/>
    </row>
    <row r="31" spans="2:37" ht="19.5" customHeight="1">
      <c r="B31" s="80"/>
      <c r="C31" s="81" t="s">
        <v>118</v>
      </c>
      <c r="D31" s="82"/>
      <c r="E31" s="82"/>
      <c r="F31" s="82"/>
      <c r="G31" s="83"/>
      <c r="H31" s="81"/>
      <c r="I31" s="679">
        <v>0.17</v>
      </c>
      <c r="J31" s="679"/>
      <c r="K31" s="679"/>
      <c r="L31" s="84" t="str">
        <f>IF(I31&lt;=0.15,"≦0.15","≧0.15")</f>
        <v>≧0.15</v>
      </c>
      <c r="M31" s="85"/>
      <c r="N31" s="680" t="s">
        <v>28</v>
      </c>
      <c r="O31" s="680"/>
      <c r="P31" s="692" t="str">
        <f>IF(I31="","",IF(I31&lt;0.15,"OK","NG"))</f>
        <v>NG</v>
      </c>
      <c r="Q31" s="693"/>
      <c r="R31" s="81"/>
      <c r="S31" s="679">
        <v>0.31</v>
      </c>
      <c r="T31" s="679"/>
      <c r="U31" s="679"/>
      <c r="V31" s="84" t="str">
        <f>IF(S31&lt;=0.15,"≦0.15","≧0.15")</f>
        <v>≧0.15</v>
      </c>
      <c r="W31" s="85"/>
      <c r="X31" s="680" t="s">
        <v>28</v>
      </c>
      <c r="Y31" s="680"/>
      <c r="Z31" s="640" t="str">
        <f>IF(S31="","",IF(S31&lt;0.15,"OK","NG"))</f>
        <v>NG</v>
      </c>
      <c r="AA31" s="641"/>
      <c r="AB31" s="674" t="s">
        <v>119</v>
      </c>
      <c r="AC31" s="675"/>
      <c r="AD31" s="12" t="s">
        <v>120</v>
      </c>
      <c r="AE31" s="12"/>
      <c r="AF31" s="12"/>
      <c r="AG31" s="86"/>
      <c r="AH31" s="12"/>
      <c r="AI31" s="12"/>
      <c r="AJ31" s="66"/>
      <c r="AK31" s="9"/>
    </row>
    <row r="32" spans="2:37" ht="19.5" customHeight="1">
      <c r="B32" s="32"/>
      <c r="C32" s="33" t="s">
        <v>121</v>
      </c>
      <c r="D32" s="20"/>
      <c r="E32" s="36"/>
      <c r="F32" s="36"/>
      <c r="G32" s="69"/>
      <c r="H32" s="87"/>
      <c r="I32" s="698">
        <v>1</v>
      </c>
      <c r="J32" s="698"/>
      <c r="K32" s="698"/>
      <c r="L32" s="84" t="str">
        <f>IF(I32&lt;=0.6,"≦0.60","≧0.60")</f>
        <v>≧0.60</v>
      </c>
      <c r="M32" s="88"/>
      <c r="N32" s="681" t="s">
        <v>28</v>
      </c>
      <c r="O32" s="681"/>
      <c r="P32" s="694" t="str">
        <f>IF(I32="","",IF(I32&gt;0.15,"OK","NG"))</f>
        <v>OK</v>
      </c>
      <c r="Q32" s="695"/>
      <c r="R32" s="87"/>
      <c r="S32" s="698">
        <v>1</v>
      </c>
      <c r="T32" s="698"/>
      <c r="U32" s="698"/>
      <c r="V32" s="84" t="str">
        <f>IF(S32&lt;=0.6,"≦0.60","≧0.60")</f>
        <v>≧0.60</v>
      </c>
      <c r="W32" s="88"/>
      <c r="X32" s="681" t="s">
        <v>28</v>
      </c>
      <c r="Y32" s="681"/>
      <c r="Z32" s="696" t="str">
        <f>IF(S32="","",IF(S32&gt;0.15,"OK","NG"))</f>
        <v>OK</v>
      </c>
      <c r="AA32" s="697"/>
      <c r="AB32" s="674" t="s">
        <v>122</v>
      </c>
      <c r="AC32" s="675"/>
      <c r="AD32" s="12" t="s">
        <v>123</v>
      </c>
      <c r="AE32" s="12"/>
      <c r="AF32" s="12"/>
      <c r="AG32" s="86"/>
      <c r="AH32" s="12"/>
      <c r="AI32" s="12"/>
      <c r="AJ32" s="66"/>
      <c r="AK32" s="9"/>
    </row>
    <row r="33" spans="2:37" ht="19.5" customHeight="1">
      <c r="B33" s="34">
        <v>1</v>
      </c>
      <c r="C33" s="16"/>
      <c r="D33" s="9"/>
      <c r="E33" s="89"/>
      <c r="F33" s="89"/>
      <c r="G33" s="90"/>
      <c r="H33" s="659"/>
      <c r="I33" s="660"/>
      <c r="J33" s="660"/>
      <c r="K33" s="660"/>
      <c r="L33" s="660"/>
      <c r="M33" s="660"/>
      <c r="N33" s="660"/>
      <c r="O33" s="660"/>
      <c r="P33" s="660"/>
      <c r="Q33" s="661"/>
      <c r="R33" s="659"/>
      <c r="S33" s="660"/>
      <c r="T33" s="660"/>
      <c r="U33" s="660"/>
      <c r="V33" s="660"/>
      <c r="W33" s="660"/>
      <c r="X33" s="660"/>
      <c r="Y33" s="660"/>
      <c r="Z33" s="660"/>
      <c r="AA33" s="661"/>
      <c r="AB33" s="674" t="s">
        <v>124</v>
      </c>
      <c r="AC33" s="675"/>
      <c r="AD33" s="12" t="s">
        <v>125</v>
      </c>
      <c r="AE33" s="12"/>
      <c r="AF33" s="12"/>
      <c r="AG33" s="93"/>
      <c r="AH33" s="12"/>
      <c r="AI33" s="12"/>
      <c r="AJ33" s="69"/>
      <c r="AK33" s="9"/>
    </row>
    <row r="34" spans="2:37" ht="19.5" customHeight="1">
      <c r="B34" s="94"/>
      <c r="C34" s="95"/>
      <c r="D34" s="89"/>
      <c r="E34" s="89"/>
      <c r="F34" s="89"/>
      <c r="G34" s="90"/>
      <c r="H34" s="662"/>
      <c r="I34" s="663"/>
      <c r="J34" s="663"/>
      <c r="K34" s="663"/>
      <c r="L34" s="663"/>
      <c r="M34" s="663"/>
      <c r="N34" s="663"/>
      <c r="O34" s="663"/>
      <c r="P34" s="663"/>
      <c r="Q34" s="664"/>
      <c r="R34" s="707"/>
      <c r="S34" s="663"/>
      <c r="T34" s="663"/>
      <c r="U34" s="663"/>
      <c r="V34" s="663"/>
      <c r="W34" s="663"/>
      <c r="X34" s="663"/>
      <c r="Y34" s="663"/>
      <c r="Z34" s="663"/>
      <c r="AA34" s="664"/>
      <c r="AB34" s="74"/>
      <c r="AC34" s="75"/>
      <c r="AD34" s="76"/>
      <c r="AE34" s="76"/>
      <c r="AF34" s="76"/>
      <c r="AG34" s="77"/>
      <c r="AH34" s="76"/>
      <c r="AI34" s="76"/>
      <c r="AJ34" s="78"/>
      <c r="AK34" s="9"/>
    </row>
    <row r="35" spans="2:37" ht="19.5" customHeight="1">
      <c r="B35" s="35" t="s">
        <v>5</v>
      </c>
      <c r="C35" s="25"/>
      <c r="D35" s="26"/>
      <c r="E35" s="89"/>
      <c r="F35" s="89"/>
      <c r="G35" s="90"/>
      <c r="H35" s="89"/>
      <c r="I35" s="98"/>
      <c r="J35" s="98"/>
      <c r="K35" s="98"/>
      <c r="L35" s="98"/>
      <c r="M35" s="98"/>
      <c r="N35" s="98"/>
      <c r="O35" s="98"/>
      <c r="P35" s="625"/>
      <c r="Q35" s="626"/>
      <c r="R35" s="89"/>
      <c r="S35" s="98"/>
      <c r="T35" s="98"/>
      <c r="U35" s="98"/>
      <c r="V35" s="98"/>
      <c r="W35" s="98"/>
      <c r="X35" s="98"/>
      <c r="Y35" s="98"/>
      <c r="Z35" s="625"/>
      <c r="AA35" s="626"/>
      <c r="AB35" s="715" t="s">
        <v>159</v>
      </c>
      <c r="AC35" s="716"/>
      <c r="AD35" s="716"/>
      <c r="AE35" s="716"/>
      <c r="AF35" s="716"/>
      <c r="AG35" s="716"/>
      <c r="AH35" s="716"/>
      <c r="AI35" s="716"/>
      <c r="AJ35" s="717"/>
      <c r="AK35" s="9"/>
    </row>
    <row r="36" spans="2:37" ht="19.5" customHeight="1">
      <c r="B36" s="35" t="s">
        <v>24</v>
      </c>
      <c r="C36" s="100" t="s">
        <v>107</v>
      </c>
      <c r="D36" s="77"/>
      <c r="E36" s="77"/>
      <c r="F36" s="77"/>
      <c r="G36" s="101"/>
      <c r="H36" s="639" t="s">
        <v>126</v>
      </c>
      <c r="I36" s="624"/>
      <c r="J36" s="623" t="s">
        <v>127</v>
      </c>
      <c r="K36" s="624"/>
      <c r="L36" s="623" t="s">
        <v>128</v>
      </c>
      <c r="M36" s="624"/>
      <c r="N36" s="644" t="s">
        <v>129</v>
      </c>
      <c r="O36" s="673"/>
      <c r="P36" s="644" t="s">
        <v>130</v>
      </c>
      <c r="Q36" s="645"/>
      <c r="R36" s="639" t="s">
        <v>126</v>
      </c>
      <c r="S36" s="624"/>
      <c r="T36" s="623" t="s">
        <v>127</v>
      </c>
      <c r="U36" s="624"/>
      <c r="V36" s="623" t="s">
        <v>128</v>
      </c>
      <c r="W36" s="624"/>
      <c r="X36" s="644" t="s">
        <v>129</v>
      </c>
      <c r="Y36" s="673"/>
      <c r="Z36" s="644" t="s">
        <v>130</v>
      </c>
      <c r="AA36" s="645"/>
      <c r="AB36" s="29" t="s">
        <v>131</v>
      </c>
      <c r="AC36" s="102"/>
      <c r="AD36" s="102"/>
      <c r="AE36" s="102"/>
      <c r="AF36" s="102"/>
      <c r="AG36" s="103"/>
      <c r="AH36" s="102"/>
      <c r="AI36" s="102"/>
      <c r="AJ36" s="104"/>
      <c r="AK36" s="9"/>
    </row>
    <row r="37" spans="2:37" ht="19.5" customHeight="1">
      <c r="B37" s="37">
        <v>3.3</v>
      </c>
      <c r="C37" s="105" t="s">
        <v>132</v>
      </c>
      <c r="D37" s="89"/>
      <c r="E37" s="89"/>
      <c r="F37" s="89"/>
      <c r="G37" s="90"/>
      <c r="H37" s="667">
        <v>27.42</v>
      </c>
      <c r="I37" s="668"/>
      <c r="J37" s="669">
        <v>10.04</v>
      </c>
      <c r="K37" s="668"/>
      <c r="L37" s="670">
        <v>1</v>
      </c>
      <c r="M37" s="671"/>
      <c r="N37" s="657">
        <v>0.94</v>
      </c>
      <c r="O37" s="672"/>
      <c r="P37" s="657">
        <v>1</v>
      </c>
      <c r="Q37" s="658"/>
      <c r="R37" s="791">
        <v>26.4</v>
      </c>
      <c r="S37" s="671"/>
      <c r="T37" s="670">
        <v>5.2</v>
      </c>
      <c r="U37" s="671"/>
      <c r="V37" s="670">
        <v>1</v>
      </c>
      <c r="W37" s="671"/>
      <c r="X37" s="657">
        <v>0.65</v>
      </c>
      <c r="Y37" s="672"/>
      <c r="Z37" s="657">
        <v>0.9</v>
      </c>
      <c r="AA37" s="658"/>
      <c r="AB37" s="106"/>
      <c r="AC37" s="107"/>
      <c r="AD37" s="107"/>
      <c r="AE37" s="107"/>
      <c r="AF37" s="107"/>
      <c r="AG37" s="76" t="s">
        <v>133</v>
      </c>
      <c r="AH37" s="107"/>
      <c r="AI37" s="107"/>
      <c r="AJ37" s="108"/>
      <c r="AK37" s="9"/>
    </row>
    <row r="38" spans="2:37" ht="19.5" customHeight="1">
      <c r="B38" s="38" t="s">
        <v>9</v>
      </c>
      <c r="C38" s="105"/>
      <c r="D38" s="89"/>
      <c r="E38" s="89" t="s">
        <v>134</v>
      </c>
      <c r="F38" s="89"/>
      <c r="G38" s="90"/>
      <c r="H38" s="639" t="s">
        <v>135</v>
      </c>
      <c r="I38" s="624"/>
      <c r="J38" s="623" t="s">
        <v>136</v>
      </c>
      <c r="K38" s="624"/>
      <c r="L38" s="623" t="s">
        <v>137</v>
      </c>
      <c r="M38" s="624"/>
      <c r="N38" s="644" t="s">
        <v>28</v>
      </c>
      <c r="O38" s="673"/>
      <c r="P38" s="644" t="s">
        <v>29</v>
      </c>
      <c r="Q38" s="645"/>
      <c r="R38" s="639" t="s">
        <v>138</v>
      </c>
      <c r="S38" s="624"/>
      <c r="T38" s="623" t="s">
        <v>139</v>
      </c>
      <c r="U38" s="624"/>
      <c r="V38" s="623" t="s">
        <v>137</v>
      </c>
      <c r="W38" s="624"/>
      <c r="X38" s="644" t="s">
        <v>28</v>
      </c>
      <c r="Y38" s="673"/>
      <c r="Z38" s="644" t="s">
        <v>29</v>
      </c>
      <c r="AA38" s="645"/>
      <c r="AB38" s="712"/>
      <c r="AC38" s="713"/>
      <c r="AD38" s="713"/>
      <c r="AE38" s="713"/>
      <c r="AF38" s="713"/>
      <c r="AG38" s="713"/>
      <c r="AH38" s="713"/>
      <c r="AI38" s="713"/>
      <c r="AJ38" s="714"/>
      <c r="AK38" s="9"/>
    </row>
    <row r="39" spans="2:37" ht="19.5" customHeight="1">
      <c r="B39" s="39"/>
      <c r="C39" s="109" t="s">
        <v>140</v>
      </c>
      <c r="D39" s="110"/>
      <c r="E39" s="110"/>
      <c r="F39" s="110"/>
      <c r="G39" s="111"/>
      <c r="H39" s="621">
        <v>35.21</v>
      </c>
      <c r="I39" s="622"/>
      <c r="J39" s="778">
        <v>129.3</v>
      </c>
      <c r="K39" s="622"/>
      <c r="L39" s="778">
        <v>0.27</v>
      </c>
      <c r="M39" s="622"/>
      <c r="N39" s="665" t="str">
        <f>IF(L39="","",IF(L39&gt;$AJ$19,"OK","NG"))</f>
        <v>NG</v>
      </c>
      <c r="O39" s="666"/>
      <c r="P39" s="690"/>
      <c r="Q39" s="691"/>
      <c r="R39" s="621">
        <v>18.49</v>
      </c>
      <c r="S39" s="622"/>
      <c r="T39" s="778">
        <v>129.3</v>
      </c>
      <c r="U39" s="622"/>
      <c r="V39" s="778">
        <v>0.14</v>
      </c>
      <c r="W39" s="622"/>
      <c r="X39" s="665" t="str">
        <f>IF(V39="","",IF(V39&gt;$AJ$19,"OK","NG"))</f>
        <v>NG</v>
      </c>
      <c r="Y39" s="666"/>
      <c r="Z39" s="690"/>
      <c r="AA39" s="691"/>
      <c r="AB39" s="25"/>
      <c r="AC39" s="26"/>
      <c r="AD39" s="26"/>
      <c r="AE39" s="26"/>
      <c r="AF39" s="26"/>
      <c r="AG39" s="26"/>
      <c r="AH39" s="26"/>
      <c r="AI39" s="26"/>
      <c r="AJ39" s="27"/>
      <c r="AK39" s="112"/>
    </row>
    <row r="40" spans="2:37" ht="19.5" customHeight="1">
      <c r="B40" s="28" t="s">
        <v>0</v>
      </c>
      <c r="C40" s="699" t="s">
        <v>112</v>
      </c>
      <c r="D40" s="700"/>
      <c r="E40" s="700"/>
      <c r="F40" s="700"/>
      <c r="G40" s="701"/>
      <c r="H40" s="699" t="s">
        <v>113</v>
      </c>
      <c r="I40" s="700"/>
      <c r="J40" s="700"/>
      <c r="K40" s="700"/>
      <c r="L40" s="700"/>
      <c r="M40" s="700"/>
      <c r="N40" s="700"/>
      <c r="O40" s="700"/>
      <c r="P40" s="700"/>
      <c r="Q40" s="701"/>
      <c r="R40" s="699" t="s">
        <v>114</v>
      </c>
      <c r="S40" s="700"/>
      <c r="T40" s="700"/>
      <c r="U40" s="700"/>
      <c r="V40" s="700"/>
      <c r="W40" s="700"/>
      <c r="X40" s="700"/>
      <c r="Y40" s="700"/>
      <c r="Z40" s="700"/>
      <c r="AA40" s="701"/>
      <c r="AB40" s="627" t="s">
        <v>141</v>
      </c>
      <c r="AC40" s="628"/>
      <c r="AD40" s="628"/>
      <c r="AE40" s="628"/>
      <c r="AF40" s="628"/>
      <c r="AG40" s="628"/>
      <c r="AH40" s="628"/>
      <c r="AI40" s="628"/>
      <c r="AJ40" s="629"/>
      <c r="AK40" s="26"/>
    </row>
    <row r="41" spans="2:37" ht="19.5" customHeight="1">
      <c r="B41" s="80"/>
      <c r="C41" s="81" t="s">
        <v>118</v>
      </c>
      <c r="D41" s="82"/>
      <c r="E41" s="82"/>
      <c r="F41" s="82"/>
      <c r="G41" s="83"/>
      <c r="H41" s="81"/>
      <c r="I41" s="679"/>
      <c r="J41" s="679"/>
      <c r="K41" s="679"/>
      <c r="L41" s="84" t="str">
        <f>IF(I41&lt;=0.15,"≦0.15","≧0.15")</f>
        <v>≦0.15</v>
      </c>
      <c r="M41" s="85"/>
      <c r="N41" s="680" t="s">
        <v>28</v>
      </c>
      <c r="O41" s="680"/>
      <c r="P41" s="692">
        <f>IF(I41="","",IF(I41&lt;0.15,"OK","NG"))</f>
      </c>
      <c r="Q41" s="693"/>
      <c r="R41" s="81"/>
      <c r="S41" s="679"/>
      <c r="T41" s="679"/>
      <c r="U41" s="679"/>
      <c r="V41" s="84" t="str">
        <f>IF(S41&lt;=0.15,"≦0.15","≧0.15")</f>
        <v>≦0.15</v>
      </c>
      <c r="W41" s="85"/>
      <c r="X41" s="680" t="s">
        <v>28</v>
      </c>
      <c r="Y41" s="680"/>
      <c r="Z41" s="640">
        <f>IF(S41="","",IF(S41&lt;0.15,"OK","NG"))</f>
      </c>
      <c r="AA41" s="641"/>
      <c r="AB41" s="630"/>
      <c r="AC41" s="631"/>
      <c r="AD41" s="631"/>
      <c r="AE41" s="631"/>
      <c r="AF41" s="631"/>
      <c r="AG41" s="631"/>
      <c r="AH41" s="631"/>
      <c r="AI41" s="631"/>
      <c r="AJ41" s="632"/>
      <c r="AK41" s="26"/>
    </row>
    <row r="42" spans="2:37" ht="19.5" customHeight="1">
      <c r="B42" s="32"/>
      <c r="C42" s="33" t="s">
        <v>121</v>
      </c>
      <c r="D42" s="20"/>
      <c r="E42" s="36"/>
      <c r="F42" s="36"/>
      <c r="G42" s="69"/>
      <c r="H42" s="87"/>
      <c r="I42" s="698"/>
      <c r="J42" s="698"/>
      <c r="K42" s="698"/>
      <c r="L42" s="84" t="str">
        <f>IF(I42&lt;=0.6,"≦0.60","≧0.60")</f>
        <v>≦0.60</v>
      </c>
      <c r="M42" s="88"/>
      <c r="N42" s="681" t="s">
        <v>28</v>
      </c>
      <c r="O42" s="681"/>
      <c r="P42" s="694">
        <f>IF(I42="","",IF(I42&gt;0.15,"OK","NG"))</f>
      </c>
      <c r="Q42" s="695"/>
      <c r="R42" s="87"/>
      <c r="S42" s="698"/>
      <c r="T42" s="698"/>
      <c r="U42" s="698"/>
      <c r="V42" s="84" t="str">
        <f>IF(S42&lt;=0.6,"≦0.60","≧0.60")</f>
        <v>≦0.60</v>
      </c>
      <c r="W42" s="88"/>
      <c r="X42" s="681" t="s">
        <v>28</v>
      </c>
      <c r="Y42" s="681"/>
      <c r="Z42" s="696">
        <f>IF(S42="","",IF(S42&gt;0.15,"OK","NG"))</f>
      </c>
      <c r="AA42" s="697"/>
      <c r="AB42" s="633"/>
      <c r="AC42" s="634"/>
      <c r="AD42" s="634"/>
      <c r="AE42" s="634"/>
      <c r="AF42" s="634"/>
      <c r="AG42" s="634"/>
      <c r="AH42" s="634"/>
      <c r="AI42" s="634"/>
      <c r="AJ42" s="635"/>
      <c r="AK42" s="26"/>
    </row>
    <row r="43" spans="2:37" ht="19.5" customHeight="1">
      <c r="B43" s="34"/>
      <c r="C43" s="16"/>
      <c r="D43" s="9"/>
      <c r="E43" s="89"/>
      <c r="F43" s="89"/>
      <c r="G43" s="90"/>
      <c r="H43" s="89"/>
      <c r="I43" s="91"/>
      <c r="J43" s="91"/>
      <c r="K43" s="91"/>
      <c r="L43" s="91"/>
      <c r="M43" s="91"/>
      <c r="N43" s="91"/>
      <c r="O43" s="91"/>
      <c r="P43" s="91"/>
      <c r="Q43" s="92"/>
      <c r="R43" s="89"/>
      <c r="S43" s="91"/>
      <c r="T43" s="91"/>
      <c r="U43" s="91"/>
      <c r="V43" s="91"/>
      <c r="W43" s="91"/>
      <c r="X43" s="91"/>
      <c r="Y43" s="91"/>
      <c r="Z43" s="91"/>
      <c r="AA43" s="92"/>
      <c r="AB43" s="633"/>
      <c r="AC43" s="634"/>
      <c r="AD43" s="634"/>
      <c r="AE43" s="634"/>
      <c r="AF43" s="634"/>
      <c r="AG43" s="634"/>
      <c r="AH43" s="634"/>
      <c r="AI43" s="634"/>
      <c r="AJ43" s="635"/>
      <c r="AK43" s="9"/>
    </row>
    <row r="44" spans="2:37" ht="19.5" customHeight="1">
      <c r="B44" s="94"/>
      <c r="C44" s="95"/>
      <c r="D44" s="89"/>
      <c r="E44" s="89"/>
      <c r="F44" s="89"/>
      <c r="G44" s="90"/>
      <c r="H44" s="89"/>
      <c r="I44" s="89"/>
      <c r="J44" s="89"/>
      <c r="K44" s="89"/>
      <c r="L44" s="89"/>
      <c r="M44" s="89"/>
      <c r="N44" s="89"/>
      <c r="O44" s="96"/>
      <c r="P44" s="96"/>
      <c r="Q44" s="96"/>
      <c r="R44" s="95"/>
      <c r="S44" s="89"/>
      <c r="T44" s="89"/>
      <c r="U44" s="89"/>
      <c r="V44" s="89"/>
      <c r="W44" s="89"/>
      <c r="X44" s="89"/>
      <c r="Y44" s="96"/>
      <c r="Z44" s="96"/>
      <c r="AA44" s="97"/>
      <c r="AB44" s="633"/>
      <c r="AC44" s="634"/>
      <c r="AD44" s="634"/>
      <c r="AE44" s="634"/>
      <c r="AF44" s="634"/>
      <c r="AG44" s="634"/>
      <c r="AH44" s="634"/>
      <c r="AI44" s="634"/>
      <c r="AJ44" s="635"/>
      <c r="AK44" s="26"/>
    </row>
    <row r="45" spans="2:37" ht="19.5" customHeight="1">
      <c r="B45" s="35" t="s">
        <v>5</v>
      </c>
      <c r="C45" s="25"/>
      <c r="D45" s="26"/>
      <c r="E45" s="89"/>
      <c r="F45" s="89"/>
      <c r="G45" s="90"/>
      <c r="H45" s="89"/>
      <c r="I45" s="98"/>
      <c r="J45" s="98"/>
      <c r="K45" s="98"/>
      <c r="L45" s="98"/>
      <c r="M45" s="98"/>
      <c r="N45" s="98"/>
      <c r="O45" s="98"/>
      <c r="P45" s="98"/>
      <c r="Q45" s="99"/>
      <c r="R45" s="89"/>
      <c r="S45" s="98"/>
      <c r="T45" s="98"/>
      <c r="U45" s="98"/>
      <c r="V45" s="98"/>
      <c r="W45" s="98"/>
      <c r="X45" s="98"/>
      <c r="Y45" s="98"/>
      <c r="Z45" s="98"/>
      <c r="AA45" s="99"/>
      <c r="AB45" s="633"/>
      <c r="AC45" s="634"/>
      <c r="AD45" s="634"/>
      <c r="AE45" s="634"/>
      <c r="AF45" s="634"/>
      <c r="AG45" s="634"/>
      <c r="AH45" s="634"/>
      <c r="AI45" s="634"/>
      <c r="AJ45" s="635"/>
      <c r="AK45" s="52"/>
    </row>
    <row r="46" spans="2:37" ht="19.5" customHeight="1">
      <c r="B46" s="35" t="s">
        <v>24</v>
      </c>
      <c r="C46" s="100" t="s">
        <v>107</v>
      </c>
      <c r="D46" s="77"/>
      <c r="E46" s="77"/>
      <c r="F46" s="77"/>
      <c r="G46" s="101"/>
      <c r="H46" s="639" t="s">
        <v>126</v>
      </c>
      <c r="I46" s="624"/>
      <c r="J46" s="623" t="s">
        <v>127</v>
      </c>
      <c r="K46" s="624"/>
      <c r="L46" s="623" t="s">
        <v>128</v>
      </c>
      <c r="M46" s="624"/>
      <c r="N46" s="644" t="s">
        <v>129</v>
      </c>
      <c r="O46" s="673"/>
      <c r="P46" s="644" t="s">
        <v>130</v>
      </c>
      <c r="Q46" s="645"/>
      <c r="R46" s="639" t="s">
        <v>126</v>
      </c>
      <c r="S46" s="624"/>
      <c r="T46" s="623" t="s">
        <v>127</v>
      </c>
      <c r="U46" s="624"/>
      <c r="V46" s="623" t="s">
        <v>128</v>
      </c>
      <c r="W46" s="624"/>
      <c r="X46" s="644" t="s">
        <v>129</v>
      </c>
      <c r="Y46" s="673"/>
      <c r="Z46" s="644" t="s">
        <v>130</v>
      </c>
      <c r="AA46" s="645"/>
      <c r="AB46" s="633"/>
      <c r="AC46" s="634"/>
      <c r="AD46" s="634"/>
      <c r="AE46" s="634"/>
      <c r="AF46" s="634"/>
      <c r="AG46" s="634"/>
      <c r="AH46" s="634"/>
      <c r="AI46" s="634"/>
      <c r="AJ46" s="635"/>
      <c r="AK46" s="26"/>
    </row>
    <row r="47" spans="2:37" ht="19.5" customHeight="1">
      <c r="B47" s="37"/>
      <c r="C47" s="105" t="s">
        <v>142</v>
      </c>
      <c r="D47" s="89"/>
      <c r="E47" s="89"/>
      <c r="F47" s="89"/>
      <c r="G47" s="90"/>
      <c r="H47" s="682"/>
      <c r="I47" s="668"/>
      <c r="J47" s="683"/>
      <c r="K47" s="668"/>
      <c r="L47" s="683"/>
      <c r="M47" s="668"/>
      <c r="N47" s="684"/>
      <c r="O47" s="685"/>
      <c r="P47" s="684"/>
      <c r="Q47" s="689"/>
      <c r="R47" s="682"/>
      <c r="S47" s="668"/>
      <c r="T47" s="683"/>
      <c r="U47" s="668"/>
      <c r="V47" s="683"/>
      <c r="W47" s="668"/>
      <c r="X47" s="684"/>
      <c r="Y47" s="685"/>
      <c r="Z47" s="684"/>
      <c r="AA47" s="689"/>
      <c r="AB47" s="633"/>
      <c r="AC47" s="634"/>
      <c r="AD47" s="634"/>
      <c r="AE47" s="634"/>
      <c r="AF47" s="634"/>
      <c r="AG47" s="634"/>
      <c r="AH47" s="634"/>
      <c r="AI47" s="634"/>
      <c r="AJ47" s="635"/>
      <c r="AK47" s="26"/>
    </row>
    <row r="48" spans="2:37" ht="19.5" customHeight="1">
      <c r="B48" s="38" t="s">
        <v>9</v>
      </c>
      <c r="C48" s="105"/>
      <c r="D48" s="89"/>
      <c r="E48" s="89" t="s">
        <v>143</v>
      </c>
      <c r="F48" s="89"/>
      <c r="G48" s="90"/>
      <c r="H48" s="639" t="s">
        <v>144</v>
      </c>
      <c r="I48" s="624"/>
      <c r="J48" s="623" t="s">
        <v>145</v>
      </c>
      <c r="K48" s="624"/>
      <c r="L48" s="623" t="s">
        <v>137</v>
      </c>
      <c r="M48" s="624"/>
      <c r="N48" s="644" t="s">
        <v>28</v>
      </c>
      <c r="O48" s="673"/>
      <c r="P48" s="644" t="s">
        <v>29</v>
      </c>
      <c r="Q48" s="645"/>
      <c r="R48" s="639" t="s">
        <v>138</v>
      </c>
      <c r="S48" s="624"/>
      <c r="T48" s="623" t="s">
        <v>139</v>
      </c>
      <c r="U48" s="624"/>
      <c r="V48" s="623" t="s">
        <v>137</v>
      </c>
      <c r="W48" s="624"/>
      <c r="X48" s="644" t="s">
        <v>28</v>
      </c>
      <c r="Y48" s="673"/>
      <c r="Z48" s="644" t="s">
        <v>29</v>
      </c>
      <c r="AA48" s="645"/>
      <c r="AB48" s="633"/>
      <c r="AC48" s="634"/>
      <c r="AD48" s="634"/>
      <c r="AE48" s="634"/>
      <c r="AF48" s="634"/>
      <c r="AG48" s="634"/>
      <c r="AH48" s="634"/>
      <c r="AI48" s="634"/>
      <c r="AJ48" s="635"/>
      <c r="AK48" s="26"/>
    </row>
    <row r="49" spans="2:37" ht="19.5" customHeight="1">
      <c r="B49" s="39"/>
      <c r="C49" s="109" t="s">
        <v>140</v>
      </c>
      <c r="D49" s="110"/>
      <c r="E49" s="110"/>
      <c r="F49" s="110"/>
      <c r="G49" s="111"/>
      <c r="H49" s="686"/>
      <c r="I49" s="643"/>
      <c r="J49" s="642"/>
      <c r="K49" s="643"/>
      <c r="L49" s="687"/>
      <c r="M49" s="688"/>
      <c r="N49" s="665">
        <f>IF(L49="","",IF(L49&gt;$AJ$19,"OK","NG"))</f>
      </c>
      <c r="O49" s="666"/>
      <c r="P49" s="690"/>
      <c r="Q49" s="691"/>
      <c r="R49" s="686"/>
      <c r="S49" s="643"/>
      <c r="T49" s="642"/>
      <c r="U49" s="643"/>
      <c r="V49" s="687"/>
      <c r="W49" s="688"/>
      <c r="X49" s="665">
        <f>IF(V49="","",IF(V49&gt;$AJ$19,"OK","NG"))</f>
      </c>
      <c r="Y49" s="666"/>
      <c r="Z49" s="690"/>
      <c r="AA49" s="691"/>
      <c r="AB49" s="636"/>
      <c r="AC49" s="637"/>
      <c r="AD49" s="637"/>
      <c r="AE49" s="637"/>
      <c r="AF49" s="637"/>
      <c r="AG49" s="637"/>
      <c r="AH49" s="637"/>
      <c r="AI49" s="637"/>
      <c r="AJ49" s="638"/>
      <c r="AK49" s="26"/>
    </row>
    <row r="50" spans="2:37" ht="19.5" customHeight="1">
      <c r="B50" s="28" t="s">
        <v>0</v>
      </c>
      <c r="C50" s="699" t="s">
        <v>112</v>
      </c>
      <c r="D50" s="700"/>
      <c r="E50" s="700"/>
      <c r="F50" s="700"/>
      <c r="G50" s="701"/>
      <c r="H50" s="699" t="s">
        <v>113</v>
      </c>
      <c r="I50" s="700"/>
      <c r="J50" s="700"/>
      <c r="K50" s="700"/>
      <c r="L50" s="700"/>
      <c r="M50" s="700"/>
      <c r="N50" s="700"/>
      <c r="O50" s="700"/>
      <c r="P50" s="700"/>
      <c r="Q50" s="701"/>
      <c r="R50" s="699" t="s">
        <v>114</v>
      </c>
      <c r="S50" s="700"/>
      <c r="T50" s="700"/>
      <c r="U50" s="700"/>
      <c r="V50" s="700"/>
      <c r="W50" s="700"/>
      <c r="X50" s="700"/>
      <c r="Y50" s="700"/>
      <c r="Z50" s="700"/>
      <c r="AA50" s="701"/>
      <c r="AB50" s="627" t="s">
        <v>146</v>
      </c>
      <c r="AC50" s="628"/>
      <c r="AD50" s="628"/>
      <c r="AE50" s="628"/>
      <c r="AF50" s="628"/>
      <c r="AG50" s="628"/>
      <c r="AH50" s="628"/>
      <c r="AI50" s="628"/>
      <c r="AJ50" s="629"/>
      <c r="AK50" s="26"/>
    </row>
    <row r="51" spans="2:37" ht="19.5" customHeight="1">
      <c r="B51" s="80"/>
      <c r="C51" s="81" t="s">
        <v>118</v>
      </c>
      <c r="D51" s="82"/>
      <c r="E51" s="82"/>
      <c r="F51" s="82"/>
      <c r="G51" s="83"/>
      <c r="H51" s="81"/>
      <c r="I51" s="679"/>
      <c r="J51" s="679"/>
      <c r="K51" s="679"/>
      <c r="L51" s="84" t="str">
        <f>IF(I51&lt;=0.15,"≦0.15","≧0.15")</f>
        <v>≦0.15</v>
      </c>
      <c r="M51" s="85"/>
      <c r="N51" s="680" t="s">
        <v>28</v>
      </c>
      <c r="O51" s="680"/>
      <c r="P51" s="692">
        <f>IF(I51="","",IF(I51&lt;0.15,"OK","NG"))</f>
      </c>
      <c r="Q51" s="693"/>
      <c r="R51" s="81"/>
      <c r="S51" s="679"/>
      <c r="T51" s="679"/>
      <c r="U51" s="679"/>
      <c r="V51" s="84" t="str">
        <f>IF(S51&lt;=0.15,"≦0.15","≧0.15")</f>
        <v>≦0.15</v>
      </c>
      <c r="W51" s="85"/>
      <c r="X51" s="680" t="s">
        <v>28</v>
      </c>
      <c r="Y51" s="680"/>
      <c r="Z51" s="640">
        <f>IF(S51="","",IF(S51&lt;0.15,"OK","NG"))</f>
      </c>
      <c r="AA51" s="641"/>
      <c r="AB51" s="25"/>
      <c r="AC51" s="26" t="s">
        <v>161</v>
      </c>
      <c r="AD51" s="26"/>
      <c r="AE51" s="26"/>
      <c r="AF51" s="26"/>
      <c r="AG51" s="26"/>
      <c r="AH51" s="26"/>
      <c r="AI51" s="26"/>
      <c r="AJ51" s="27"/>
      <c r="AK51" s="26"/>
    </row>
    <row r="52" spans="2:37" ht="19.5" customHeight="1">
      <c r="B52" s="32"/>
      <c r="C52" s="33" t="s">
        <v>121</v>
      </c>
      <c r="D52" s="20"/>
      <c r="E52" s="36"/>
      <c r="F52" s="36"/>
      <c r="G52" s="69"/>
      <c r="H52" s="87"/>
      <c r="I52" s="698"/>
      <c r="J52" s="698"/>
      <c r="K52" s="698"/>
      <c r="L52" s="84" t="str">
        <f>IF(I52&lt;=0.6,"≦0.60","≧0.60")</f>
        <v>≦0.60</v>
      </c>
      <c r="M52" s="88"/>
      <c r="N52" s="681" t="s">
        <v>28</v>
      </c>
      <c r="O52" s="681"/>
      <c r="P52" s="694">
        <f>IF(I52="","",IF(I52&gt;0.15,"OK","NG"))</f>
      </c>
      <c r="Q52" s="695"/>
      <c r="R52" s="87"/>
      <c r="S52" s="698"/>
      <c r="T52" s="698"/>
      <c r="U52" s="698"/>
      <c r="V52" s="84" t="str">
        <f>IF(S52&lt;=0.6,"≦0.60","≧0.60")</f>
        <v>≦0.60</v>
      </c>
      <c r="W52" s="88"/>
      <c r="X52" s="681" t="s">
        <v>28</v>
      </c>
      <c r="Y52" s="681"/>
      <c r="Z52" s="696">
        <f>IF(S52="","",IF(S52&gt;0.15,"OK","NG"))</f>
      </c>
      <c r="AA52" s="697"/>
      <c r="AB52" s="25"/>
      <c r="AC52" s="26" t="s">
        <v>162</v>
      </c>
      <c r="AD52" s="26"/>
      <c r="AE52" s="26"/>
      <c r="AF52" s="26"/>
      <c r="AG52" s="26"/>
      <c r="AH52" s="26"/>
      <c r="AI52" s="26"/>
      <c r="AJ52" s="27"/>
      <c r="AK52" s="26"/>
    </row>
    <row r="53" spans="2:37" ht="19.5" customHeight="1">
      <c r="B53" s="34"/>
      <c r="C53" s="16"/>
      <c r="D53" s="9"/>
      <c r="E53" s="89"/>
      <c r="F53" s="89"/>
      <c r="G53" s="90"/>
      <c r="H53" s="89"/>
      <c r="I53" s="91"/>
      <c r="J53" s="91"/>
      <c r="K53" s="91"/>
      <c r="L53" s="91"/>
      <c r="M53" s="91"/>
      <c r="N53" s="91"/>
      <c r="O53" s="91"/>
      <c r="P53" s="91"/>
      <c r="Q53" s="92"/>
      <c r="R53" s="89"/>
      <c r="S53" s="91"/>
      <c r="T53" s="91"/>
      <c r="U53" s="91"/>
      <c r="V53" s="91"/>
      <c r="W53" s="91"/>
      <c r="X53" s="91"/>
      <c r="Y53" s="91"/>
      <c r="Z53" s="91"/>
      <c r="AA53" s="92"/>
      <c r="AB53" s="25"/>
      <c r="AC53" s="26"/>
      <c r="AD53" s="26"/>
      <c r="AE53" s="26"/>
      <c r="AF53" s="26"/>
      <c r="AG53" s="26"/>
      <c r="AH53" s="26"/>
      <c r="AI53" s="26"/>
      <c r="AJ53" s="27"/>
      <c r="AK53" s="26"/>
    </row>
    <row r="54" spans="2:37" ht="19.5" customHeight="1">
      <c r="B54" s="94"/>
      <c r="C54" s="95"/>
      <c r="D54" s="89"/>
      <c r="E54" s="89"/>
      <c r="F54" s="89"/>
      <c r="G54" s="90"/>
      <c r="H54" s="89"/>
      <c r="I54" s="89"/>
      <c r="J54" s="89"/>
      <c r="K54" s="89"/>
      <c r="L54" s="89"/>
      <c r="M54" s="89"/>
      <c r="N54" s="89"/>
      <c r="O54" s="96"/>
      <c r="P54" s="96"/>
      <c r="Q54" s="96"/>
      <c r="R54" s="95"/>
      <c r="S54" s="89"/>
      <c r="T54" s="89"/>
      <c r="U54" s="89"/>
      <c r="V54" s="89"/>
      <c r="W54" s="89"/>
      <c r="X54" s="89"/>
      <c r="Y54" s="96"/>
      <c r="Z54" s="96"/>
      <c r="AA54" s="97"/>
      <c r="AB54" s="25"/>
      <c r="AC54" s="26"/>
      <c r="AD54" s="26"/>
      <c r="AE54" s="26"/>
      <c r="AF54" s="26"/>
      <c r="AG54" s="26"/>
      <c r="AH54" s="26"/>
      <c r="AI54" s="26"/>
      <c r="AJ54" s="27"/>
      <c r="AK54" s="9"/>
    </row>
    <row r="55" spans="2:37" ht="19.5" customHeight="1">
      <c r="B55" s="35" t="s">
        <v>5</v>
      </c>
      <c r="C55" s="25"/>
      <c r="D55" s="26"/>
      <c r="E55" s="89"/>
      <c r="F55" s="89"/>
      <c r="G55" s="90"/>
      <c r="H55" s="89"/>
      <c r="I55" s="98"/>
      <c r="J55" s="98"/>
      <c r="K55" s="98"/>
      <c r="L55" s="98"/>
      <c r="M55" s="98"/>
      <c r="N55" s="98"/>
      <c r="O55" s="98"/>
      <c r="P55" s="98"/>
      <c r="Q55" s="99"/>
      <c r="R55" s="89"/>
      <c r="S55" s="98"/>
      <c r="T55" s="98"/>
      <c r="U55" s="98"/>
      <c r="V55" s="98"/>
      <c r="W55" s="98"/>
      <c r="X55" s="98"/>
      <c r="Y55" s="98"/>
      <c r="Z55" s="98"/>
      <c r="AA55" s="99"/>
      <c r="AB55" s="25"/>
      <c r="AC55" s="26"/>
      <c r="AD55" s="26"/>
      <c r="AE55" s="26"/>
      <c r="AF55" s="26"/>
      <c r="AG55" s="26"/>
      <c r="AH55" s="26"/>
      <c r="AI55" s="26"/>
      <c r="AJ55" s="27"/>
      <c r="AK55" s="113"/>
    </row>
    <row r="56" spans="2:37" ht="19.5" customHeight="1">
      <c r="B56" s="35" t="s">
        <v>24</v>
      </c>
      <c r="C56" s="100" t="s">
        <v>107</v>
      </c>
      <c r="D56" s="77"/>
      <c r="E56" s="77"/>
      <c r="F56" s="77"/>
      <c r="G56" s="101"/>
      <c r="H56" s="639" t="s">
        <v>126</v>
      </c>
      <c r="I56" s="624"/>
      <c r="J56" s="623" t="s">
        <v>127</v>
      </c>
      <c r="K56" s="624"/>
      <c r="L56" s="623" t="s">
        <v>128</v>
      </c>
      <c r="M56" s="624"/>
      <c r="N56" s="644" t="s">
        <v>129</v>
      </c>
      <c r="O56" s="673"/>
      <c r="P56" s="644" t="s">
        <v>130</v>
      </c>
      <c r="Q56" s="645"/>
      <c r="R56" s="639" t="s">
        <v>126</v>
      </c>
      <c r="S56" s="624"/>
      <c r="T56" s="623" t="s">
        <v>127</v>
      </c>
      <c r="U56" s="624"/>
      <c r="V56" s="623" t="s">
        <v>128</v>
      </c>
      <c r="W56" s="624"/>
      <c r="X56" s="644" t="s">
        <v>129</v>
      </c>
      <c r="Y56" s="673"/>
      <c r="Z56" s="644" t="s">
        <v>130</v>
      </c>
      <c r="AA56" s="645"/>
      <c r="AB56" s="25"/>
      <c r="AC56" s="26"/>
      <c r="AD56" s="26"/>
      <c r="AE56" s="26"/>
      <c r="AF56" s="26"/>
      <c r="AG56" s="26"/>
      <c r="AH56" s="26"/>
      <c r="AI56" s="26"/>
      <c r="AJ56" s="27"/>
      <c r="AK56" s="113"/>
    </row>
    <row r="57" spans="2:37" ht="19.5" customHeight="1">
      <c r="B57" s="37"/>
      <c r="C57" s="105" t="s">
        <v>142</v>
      </c>
      <c r="D57" s="89"/>
      <c r="E57" s="89"/>
      <c r="F57" s="89"/>
      <c r="G57" s="90"/>
      <c r="H57" s="682"/>
      <c r="I57" s="668"/>
      <c r="J57" s="683"/>
      <c r="K57" s="668"/>
      <c r="L57" s="683"/>
      <c r="M57" s="668"/>
      <c r="N57" s="684"/>
      <c r="O57" s="685"/>
      <c r="P57" s="684"/>
      <c r="Q57" s="689"/>
      <c r="R57" s="682"/>
      <c r="S57" s="668"/>
      <c r="T57" s="683"/>
      <c r="U57" s="668"/>
      <c r="V57" s="683"/>
      <c r="W57" s="668"/>
      <c r="X57" s="684"/>
      <c r="Y57" s="685"/>
      <c r="Z57" s="684"/>
      <c r="AA57" s="689"/>
      <c r="AB57" s="25"/>
      <c r="AC57" s="26"/>
      <c r="AD57" s="26"/>
      <c r="AE57" s="26"/>
      <c r="AF57" s="26"/>
      <c r="AG57" s="26"/>
      <c r="AH57" s="26"/>
      <c r="AI57" s="26"/>
      <c r="AJ57" s="27"/>
      <c r="AK57" s="113"/>
    </row>
    <row r="58" spans="2:37" ht="19.5" customHeight="1">
      <c r="B58" s="38" t="s">
        <v>9</v>
      </c>
      <c r="C58" s="105"/>
      <c r="D58" s="89"/>
      <c r="E58" s="89" t="s">
        <v>143</v>
      </c>
      <c r="F58" s="89"/>
      <c r="G58" s="90"/>
      <c r="H58" s="639" t="s">
        <v>144</v>
      </c>
      <c r="I58" s="624"/>
      <c r="J58" s="623" t="s">
        <v>145</v>
      </c>
      <c r="K58" s="624"/>
      <c r="L58" s="623" t="s">
        <v>137</v>
      </c>
      <c r="M58" s="624"/>
      <c r="N58" s="644" t="s">
        <v>28</v>
      </c>
      <c r="O58" s="673"/>
      <c r="P58" s="644" t="s">
        <v>29</v>
      </c>
      <c r="Q58" s="645"/>
      <c r="R58" s="639" t="s">
        <v>138</v>
      </c>
      <c r="S58" s="624"/>
      <c r="T58" s="623" t="s">
        <v>139</v>
      </c>
      <c r="U58" s="624"/>
      <c r="V58" s="623" t="s">
        <v>137</v>
      </c>
      <c r="W58" s="624"/>
      <c r="X58" s="644" t="s">
        <v>28</v>
      </c>
      <c r="Y58" s="673"/>
      <c r="Z58" s="644" t="s">
        <v>29</v>
      </c>
      <c r="AA58" s="645"/>
      <c r="AB58" s="25"/>
      <c r="AC58" s="26"/>
      <c r="AD58" s="26"/>
      <c r="AE58" s="26"/>
      <c r="AF58" s="26"/>
      <c r="AG58" s="26"/>
      <c r="AH58" s="26"/>
      <c r="AI58" s="26"/>
      <c r="AJ58" s="27"/>
      <c r="AK58" s="113"/>
    </row>
    <row r="59" spans="2:37" ht="19.5" customHeight="1">
      <c r="B59" s="39"/>
      <c r="C59" s="109" t="s">
        <v>140</v>
      </c>
      <c r="D59" s="110"/>
      <c r="E59" s="110"/>
      <c r="F59" s="110"/>
      <c r="G59" s="111"/>
      <c r="H59" s="686"/>
      <c r="I59" s="643"/>
      <c r="J59" s="642"/>
      <c r="K59" s="643"/>
      <c r="L59" s="687"/>
      <c r="M59" s="688"/>
      <c r="N59" s="665">
        <f>IF(L59="","",IF(L59&gt;$AJ$19,"OK","NG"))</f>
      </c>
      <c r="O59" s="666"/>
      <c r="P59" s="690"/>
      <c r="Q59" s="691"/>
      <c r="R59" s="686"/>
      <c r="S59" s="643"/>
      <c r="T59" s="642"/>
      <c r="U59" s="643"/>
      <c r="V59" s="687"/>
      <c r="W59" s="688"/>
      <c r="X59" s="665">
        <f>IF(V59="","",IF(V59&gt;$AJ$19,"OK","NG"))</f>
      </c>
      <c r="Y59" s="666"/>
      <c r="Z59" s="690"/>
      <c r="AA59" s="691"/>
      <c r="AB59" s="30"/>
      <c r="AC59" s="31"/>
      <c r="AD59" s="31"/>
      <c r="AE59" s="31"/>
      <c r="AF59" s="31"/>
      <c r="AG59" s="31"/>
      <c r="AH59" s="31"/>
      <c r="AI59" s="31"/>
      <c r="AJ59" s="114"/>
      <c r="AK59" s="113"/>
    </row>
    <row r="60" ht="18" customHeight="1"/>
    <row r="61" ht="18" customHeight="1"/>
    <row r="62" ht="18" customHeight="1"/>
    <row r="63" ht="18" customHeight="1"/>
  </sheetData>
  <sheetProtection/>
  <mergeCells count="341">
    <mergeCell ref="Y24:Z24"/>
    <mergeCell ref="Y23:Z23"/>
    <mergeCell ref="C28:I28"/>
    <mergeCell ref="C25:I25"/>
    <mergeCell ref="C26:I26"/>
    <mergeCell ref="C27:I27"/>
    <mergeCell ref="J27:L27"/>
    <mergeCell ref="M27:O27"/>
    <mergeCell ref="S27:U27"/>
    <mergeCell ref="V27:X27"/>
    <mergeCell ref="Y27:AA27"/>
    <mergeCell ref="J26:L26"/>
    <mergeCell ref="M26:O26"/>
    <mergeCell ref="P26:R26"/>
    <mergeCell ref="S26:U26"/>
    <mergeCell ref="V26:X26"/>
    <mergeCell ref="Y26:AA26"/>
    <mergeCell ref="E19:AA19"/>
    <mergeCell ref="G7:H7"/>
    <mergeCell ref="D8:H8"/>
    <mergeCell ref="D9:H9"/>
    <mergeCell ref="I8:K8"/>
    <mergeCell ref="D10:H10"/>
    <mergeCell ref="B19:D19"/>
    <mergeCell ref="H18:K18"/>
    <mergeCell ref="L18:O18"/>
    <mergeCell ref="P18:S18"/>
    <mergeCell ref="X18:AA18"/>
    <mergeCell ref="X15:AA15"/>
    <mergeCell ref="E16:G16"/>
    <mergeCell ref="B13:G13"/>
    <mergeCell ref="B14:D18"/>
    <mergeCell ref="L14:O14"/>
    <mergeCell ref="X16:AA16"/>
    <mergeCell ref="Y22:Z22"/>
    <mergeCell ref="T15:W15"/>
    <mergeCell ref="H17:K17"/>
    <mergeCell ref="L17:O17"/>
    <mergeCell ref="P17:S17"/>
    <mergeCell ref="T18:W18"/>
    <mergeCell ref="H16:K16"/>
    <mergeCell ref="H15:K15"/>
    <mergeCell ref="T16:W16"/>
    <mergeCell ref="T17:W17"/>
    <mergeCell ref="B7:C7"/>
    <mergeCell ref="L16:O16"/>
    <mergeCell ref="P16:S16"/>
    <mergeCell ref="I7:R7"/>
    <mergeCell ref="N11:O11"/>
    <mergeCell ref="D7:E7"/>
    <mergeCell ref="B9:C9"/>
    <mergeCell ref="N8:R10"/>
    <mergeCell ref="L8:M8"/>
    <mergeCell ref="I9:M9"/>
    <mergeCell ref="AE15:AJ15"/>
    <mergeCell ref="X13:AA13"/>
    <mergeCell ref="P11:R11"/>
    <mergeCell ref="K11:M11"/>
    <mergeCell ref="X11:Z11"/>
    <mergeCell ref="AB13:AJ13"/>
    <mergeCell ref="AE14:AJ14"/>
    <mergeCell ref="H14:K14"/>
    <mergeCell ref="P15:S15"/>
    <mergeCell ref="P14:S14"/>
    <mergeCell ref="I10:M10"/>
    <mergeCell ref="E17:G17"/>
    <mergeCell ref="B11:H11"/>
    <mergeCell ref="E15:G15"/>
    <mergeCell ref="I31:K31"/>
    <mergeCell ref="C30:G30"/>
    <mergeCell ref="G22:I22"/>
    <mergeCell ref="E14:G14"/>
    <mergeCell ref="E18:G18"/>
    <mergeCell ref="C22:E22"/>
    <mergeCell ref="B20:B21"/>
    <mergeCell ref="C20:F21"/>
    <mergeCell ref="G20:I21"/>
    <mergeCell ref="M28:O28"/>
    <mergeCell ref="P27:R27"/>
    <mergeCell ref="C23:E23"/>
    <mergeCell ref="C24:E24"/>
    <mergeCell ref="G24:I24"/>
    <mergeCell ref="G23:I23"/>
    <mergeCell ref="P20:R21"/>
    <mergeCell ref="H40:Q40"/>
    <mergeCell ref="R37:S37"/>
    <mergeCell ref="X38:Y38"/>
    <mergeCell ref="X37:Y37"/>
    <mergeCell ref="R38:S38"/>
    <mergeCell ref="L36:M36"/>
    <mergeCell ref="N36:O36"/>
    <mergeCell ref="T39:U39"/>
    <mergeCell ref="V39:W39"/>
    <mergeCell ref="R36:S36"/>
    <mergeCell ref="Z32:AA32"/>
    <mergeCell ref="S31:U31"/>
    <mergeCell ref="P32:Q32"/>
    <mergeCell ref="H30:Q30"/>
    <mergeCell ref="P28:R28"/>
    <mergeCell ref="Y28:AA28"/>
    <mergeCell ref="I32:K32"/>
    <mergeCell ref="N32:O32"/>
    <mergeCell ref="N31:O31"/>
    <mergeCell ref="P31:Q31"/>
    <mergeCell ref="E4:F4"/>
    <mergeCell ref="H4:I4"/>
    <mergeCell ref="Q6:R6"/>
    <mergeCell ref="I6:J6"/>
    <mergeCell ref="G6:H6"/>
    <mergeCell ref="D6:E6"/>
    <mergeCell ref="B5:D5"/>
    <mergeCell ref="B6:C6"/>
    <mergeCell ref="C50:G50"/>
    <mergeCell ref="H50:Q50"/>
    <mergeCell ref="N41:O41"/>
    <mergeCell ref="P41:Q41"/>
    <mergeCell ref="H48:I48"/>
    <mergeCell ref="N42:O42"/>
    <mergeCell ref="P42:Q42"/>
    <mergeCell ref="J48:K48"/>
    <mergeCell ref="N48:O48"/>
    <mergeCell ref="L47:M47"/>
    <mergeCell ref="C40:G40"/>
    <mergeCell ref="L15:O15"/>
    <mergeCell ref="M20:O21"/>
    <mergeCell ref="J20:L21"/>
    <mergeCell ref="H38:I38"/>
    <mergeCell ref="J38:K38"/>
    <mergeCell ref="L38:M38"/>
    <mergeCell ref="H39:I39"/>
    <mergeCell ref="J39:K39"/>
    <mergeCell ref="L39:M39"/>
    <mergeCell ref="I41:K41"/>
    <mergeCell ref="I42:K42"/>
    <mergeCell ref="V47:W47"/>
    <mergeCell ref="R47:S47"/>
    <mergeCell ref="T47:U47"/>
    <mergeCell ref="J47:K47"/>
    <mergeCell ref="V46:W46"/>
    <mergeCell ref="P46:Q46"/>
    <mergeCell ref="S42:U42"/>
    <mergeCell ref="T46:U46"/>
    <mergeCell ref="S5:U5"/>
    <mergeCell ref="S6:T6"/>
    <mergeCell ref="S7:T7"/>
    <mergeCell ref="T14:W14"/>
    <mergeCell ref="S9:T9"/>
    <mergeCell ref="S10:T10"/>
    <mergeCell ref="V6:X6"/>
    <mergeCell ref="S8:T8"/>
    <mergeCell ref="X14:AA14"/>
    <mergeCell ref="H13:W13"/>
    <mergeCell ref="AE5:AJ5"/>
    <mergeCell ref="AB5:AD5"/>
    <mergeCell ref="AB6:AD6"/>
    <mergeCell ref="AB7:AD7"/>
    <mergeCell ref="AE6:AJ6"/>
    <mergeCell ref="AE7:AJ7"/>
    <mergeCell ref="Y6:Z6"/>
    <mergeCell ref="AF22:AJ22"/>
    <mergeCell ref="AB8:AD10"/>
    <mergeCell ref="AF20:AJ20"/>
    <mergeCell ref="AB20:AE20"/>
    <mergeCell ref="AB21:AE21"/>
    <mergeCell ref="AB22:AE22"/>
    <mergeCell ref="AF21:AJ21"/>
    <mergeCell ref="X17:AA17"/>
    <mergeCell ref="AE16:AJ16"/>
    <mergeCell ref="AE17:AJ17"/>
    <mergeCell ref="AB15:AD17"/>
    <mergeCell ref="AB14:AD14"/>
    <mergeCell ref="X42:Y42"/>
    <mergeCell ref="V22:X22"/>
    <mergeCell ref="Y20:AA20"/>
    <mergeCell ref="Y21:AA21"/>
    <mergeCell ref="V24:X24"/>
    <mergeCell ref="Z31:AA31"/>
    <mergeCell ref="V28:X28"/>
    <mergeCell ref="Z39:AA39"/>
    <mergeCell ref="T36:U36"/>
    <mergeCell ref="AE18:AJ18"/>
    <mergeCell ref="X31:Y31"/>
    <mergeCell ref="AB32:AC32"/>
    <mergeCell ref="S32:U32"/>
    <mergeCell ref="X32:Y32"/>
    <mergeCell ref="AF24:AJ24"/>
    <mergeCell ref="AB23:AE23"/>
    <mergeCell ref="R30:AA30"/>
    <mergeCell ref="AB24:AE24"/>
    <mergeCell ref="R34:AA34"/>
    <mergeCell ref="AB18:AD18"/>
    <mergeCell ref="Z38:AA38"/>
    <mergeCell ref="Z42:AA42"/>
    <mergeCell ref="AB30:AC30"/>
    <mergeCell ref="AB31:AC31"/>
    <mergeCell ref="AB25:AE25"/>
    <mergeCell ref="AB38:AJ38"/>
    <mergeCell ref="AB35:AJ35"/>
    <mergeCell ref="AF23:AJ23"/>
    <mergeCell ref="R33:AA33"/>
    <mergeCell ref="H47:I47"/>
    <mergeCell ref="Z46:AA46"/>
    <mergeCell ref="Z37:AA37"/>
    <mergeCell ref="R40:AA40"/>
    <mergeCell ref="X41:Y41"/>
    <mergeCell ref="Z41:AA41"/>
    <mergeCell ref="T38:U38"/>
    <mergeCell ref="X46:Y46"/>
    <mergeCell ref="AB33:AC33"/>
    <mergeCell ref="N47:O47"/>
    <mergeCell ref="X36:Y36"/>
    <mergeCell ref="V36:W36"/>
    <mergeCell ref="T37:U37"/>
    <mergeCell ref="X39:Y39"/>
    <mergeCell ref="V38:W38"/>
    <mergeCell ref="V37:W37"/>
    <mergeCell ref="P39:Q39"/>
    <mergeCell ref="Z36:AA36"/>
    <mergeCell ref="X47:Y47"/>
    <mergeCell ref="N49:O49"/>
    <mergeCell ref="P49:Q49"/>
    <mergeCell ref="R49:S49"/>
    <mergeCell ref="X49:Y49"/>
    <mergeCell ref="S41:U41"/>
    <mergeCell ref="V56:W56"/>
    <mergeCell ref="X56:Y56"/>
    <mergeCell ref="P48:Q48"/>
    <mergeCell ref="V49:W49"/>
    <mergeCell ref="Z47:AA47"/>
    <mergeCell ref="P47:Q47"/>
    <mergeCell ref="T48:U48"/>
    <mergeCell ref="V48:W48"/>
    <mergeCell ref="R48:S48"/>
    <mergeCell ref="Z48:AA48"/>
    <mergeCell ref="J46:K46"/>
    <mergeCell ref="Z52:AA52"/>
    <mergeCell ref="X52:Y52"/>
    <mergeCell ref="X48:Y48"/>
    <mergeCell ref="S52:U52"/>
    <mergeCell ref="Z49:AA49"/>
    <mergeCell ref="S51:U51"/>
    <mergeCell ref="I52:K52"/>
    <mergeCell ref="R50:AA50"/>
    <mergeCell ref="X51:Y51"/>
    <mergeCell ref="L48:M48"/>
    <mergeCell ref="N56:O56"/>
    <mergeCell ref="H46:I46"/>
    <mergeCell ref="L46:M46"/>
    <mergeCell ref="N46:O46"/>
    <mergeCell ref="H56:I56"/>
    <mergeCell ref="J56:K56"/>
    <mergeCell ref="L56:M56"/>
    <mergeCell ref="H49:I49"/>
    <mergeCell ref="J49:K49"/>
    <mergeCell ref="L49:M49"/>
    <mergeCell ref="V57:W57"/>
    <mergeCell ref="R57:S57"/>
    <mergeCell ref="T57:U57"/>
    <mergeCell ref="T56:U56"/>
    <mergeCell ref="P56:Q56"/>
    <mergeCell ref="P57:Q57"/>
    <mergeCell ref="P51:Q51"/>
    <mergeCell ref="P52:Q52"/>
    <mergeCell ref="R56:S56"/>
    <mergeCell ref="L58:M58"/>
    <mergeCell ref="Z59:AA59"/>
    <mergeCell ref="Z58:AA58"/>
    <mergeCell ref="T58:U58"/>
    <mergeCell ref="P59:Q59"/>
    <mergeCell ref="R59:S59"/>
    <mergeCell ref="P58:Q58"/>
    <mergeCell ref="R58:S58"/>
    <mergeCell ref="H59:I59"/>
    <mergeCell ref="J59:K59"/>
    <mergeCell ref="L59:M59"/>
    <mergeCell ref="N59:O59"/>
    <mergeCell ref="Z57:AA57"/>
    <mergeCell ref="X57:Y57"/>
    <mergeCell ref="T59:U59"/>
    <mergeCell ref="V59:W59"/>
    <mergeCell ref="X59:Y59"/>
    <mergeCell ref="X58:Y58"/>
    <mergeCell ref="H58:I58"/>
    <mergeCell ref="N58:O58"/>
    <mergeCell ref="J58:K58"/>
    <mergeCell ref="I51:K51"/>
    <mergeCell ref="N51:O51"/>
    <mergeCell ref="N52:O52"/>
    <mergeCell ref="H57:I57"/>
    <mergeCell ref="J57:K57"/>
    <mergeCell ref="L57:M57"/>
    <mergeCell ref="N57:O57"/>
    <mergeCell ref="AB29:AC29"/>
    <mergeCell ref="B29:AA29"/>
    <mergeCell ref="S28:U28"/>
    <mergeCell ref="J25:L25"/>
    <mergeCell ref="S25:U25"/>
    <mergeCell ref="V25:X25"/>
    <mergeCell ref="Y25:AA25"/>
    <mergeCell ref="M25:O25"/>
    <mergeCell ref="P25:R25"/>
    <mergeCell ref="J28:L28"/>
    <mergeCell ref="N39:O39"/>
    <mergeCell ref="H37:I37"/>
    <mergeCell ref="J37:K37"/>
    <mergeCell ref="L37:M37"/>
    <mergeCell ref="N37:O37"/>
    <mergeCell ref="N38:O38"/>
    <mergeCell ref="H36:I36"/>
    <mergeCell ref="J36:K36"/>
    <mergeCell ref="P37:Q37"/>
    <mergeCell ref="H33:Q33"/>
    <mergeCell ref="H34:Q34"/>
    <mergeCell ref="P38:Q38"/>
    <mergeCell ref="P36:Q36"/>
    <mergeCell ref="P35:Q35"/>
    <mergeCell ref="V20:X21"/>
    <mergeCell ref="S20:U21"/>
    <mergeCell ref="S22:U22"/>
    <mergeCell ref="S24:U24"/>
    <mergeCell ref="S23:U23"/>
    <mergeCell ref="V23:X23"/>
    <mergeCell ref="P23:R23"/>
    <mergeCell ref="J22:L22"/>
    <mergeCell ref="J23:L23"/>
    <mergeCell ref="J24:L24"/>
    <mergeCell ref="M22:O22"/>
    <mergeCell ref="P22:R22"/>
    <mergeCell ref="M24:O24"/>
    <mergeCell ref="P24:R24"/>
    <mergeCell ref="M23:O23"/>
    <mergeCell ref="R39:S39"/>
    <mergeCell ref="V58:W58"/>
    <mergeCell ref="Z35:AA35"/>
    <mergeCell ref="AB50:AJ50"/>
    <mergeCell ref="AB40:AJ40"/>
    <mergeCell ref="AB41:AJ49"/>
    <mergeCell ref="R46:S46"/>
    <mergeCell ref="Z51:AA51"/>
    <mergeCell ref="T49:U49"/>
    <mergeCell ref="Z56:AA56"/>
  </mergeCells>
  <printOptions/>
  <pageMargins left="0.5905511811023623" right="0" top="0.3937007874015748" bottom="0.1968503937007874" header="0.5118110236220472" footer="0.5118110236220472"/>
  <pageSetup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dimension ref="A2:Q119"/>
  <sheetViews>
    <sheetView zoomScaleSheetLayoutView="100" zoomScalePageLayoutView="0" workbookViewId="0" topLeftCell="A1">
      <selection activeCell="D1" sqref="D1"/>
    </sheetView>
  </sheetViews>
  <sheetFormatPr defaultColWidth="8.00390625" defaultRowHeight="15.75" customHeight="1"/>
  <cols>
    <col min="1" max="2" width="5.375" style="129" customWidth="1"/>
    <col min="3" max="3" width="6.50390625" style="129" customWidth="1"/>
    <col min="4" max="4" width="5.50390625" style="129" customWidth="1"/>
    <col min="5" max="6" width="5.375" style="129" customWidth="1"/>
    <col min="7" max="7" width="5.625" style="129" customWidth="1"/>
    <col min="8" max="8" width="5.00390625" style="129" customWidth="1"/>
    <col min="9" max="9" width="5.375" style="129" customWidth="1"/>
    <col min="10" max="10" width="5.625" style="129" customWidth="1"/>
    <col min="11" max="11" width="5.00390625" style="129" customWidth="1"/>
    <col min="12" max="12" width="5.375" style="129" customWidth="1"/>
    <col min="13" max="13" width="5.625" style="129" customWidth="1"/>
    <col min="14" max="14" width="5.00390625" style="129" customWidth="1"/>
    <col min="15" max="17" width="5.375" style="129" customWidth="1"/>
    <col min="18" max="16384" width="8.00390625" style="129" customWidth="1"/>
  </cols>
  <sheetData>
    <row r="1" ht="9.75" customHeight="1"/>
    <row r="2" spans="1:17" ht="14.25" customHeight="1">
      <c r="A2" s="192" t="s">
        <v>266</v>
      </c>
      <c r="E2" s="191"/>
      <c r="F2" s="863" t="s">
        <v>265</v>
      </c>
      <c r="G2" s="864"/>
      <c r="H2" s="863" t="s">
        <v>264</v>
      </c>
      <c r="I2" s="864"/>
      <c r="J2" s="863" t="s">
        <v>263</v>
      </c>
      <c r="K2" s="864"/>
      <c r="L2" s="863" t="s">
        <v>262</v>
      </c>
      <c r="M2" s="864"/>
      <c r="N2" s="863" t="s">
        <v>261</v>
      </c>
      <c r="O2" s="864"/>
      <c r="P2" s="863" t="s">
        <v>260</v>
      </c>
      <c r="Q2" s="864"/>
    </row>
    <row r="3" spans="5:17" ht="14.25" customHeight="1">
      <c r="E3" s="190" t="s">
        <v>259</v>
      </c>
      <c r="F3" s="189"/>
      <c r="G3" s="188"/>
      <c r="H3" s="189"/>
      <c r="I3" s="188"/>
      <c r="J3" s="189"/>
      <c r="K3" s="188"/>
      <c r="L3" s="189"/>
      <c r="M3" s="188"/>
      <c r="N3" s="189"/>
      <c r="O3" s="188"/>
      <c r="P3" s="189"/>
      <c r="Q3" s="188"/>
    </row>
    <row r="4" spans="5:17" ht="14.25" customHeight="1">
      <c r="E4" s="190" t="s">
        <v>258</v>
      </c>
      <c r="F4" s="189"/>
      <c r="G4" s="188"/>
      <c r="H4" s="189"/>
      <c r="I4" s="188"/>
      <c r="J4" s="189"/>
      <c r="K4" s="188"/>
      <c r="L4" s="189"/>
      <c r="M4" s="188"/>
      <c r="N4" s="189"/>
      <c r="O4" s="188"/>
      <c r="P4" s="189"/>
      <c r="Q4" s="188"/>
    </row>
    <row r="5" ht="14.25" customHeight="1">
      <c r="B5" s="168"/>
    </row>
    <row r="6" spans="1:17" ht="14.25" customHeight="1">
      <c r="A6" s="142" t="s">
        <v>257</v>
      </c>
      <c r="B6" s="142"/>
      <c r="C6" s="139"/>
      <c r="D6" s="141" t="s">
        <v>256</v>
      </c>
      <c r="E6" s="153"/>
      <c r="F6" s="140" t="s">
        <v>255</v>
      </c>
      <c r="G6" s="153" t="s">
        <v>254</v>
      </c>
      <c r="H6" s="153"/>
      <c r="I6" s="153"/>
      <c r="J6" s="153" t="s">
        <v>253</v>
      </c>
      <c r="K6" s="153"/>
      <c r="L6" s="153"/>
      <c r="M6" s="153" t="s">
        <v>252</v>
      </c>
      <c r="N6" s="153"/>
      <c r="O6" s="153"/>
      <c r="P6" s="153"/>
      <c r="Q6" s="148"/>
    </row>
    <row r="7" spans="1:17" ht="14.25" customHeight="1">
      <c r="A7" s="870" t="s">
        <v>251</v>
      </c>
      <c r="B7" s="871"/>
      <c r="C7" s="872"/>
      <c r="D7" s="187" t="s">
        <v>344</v>
      </c>
      <c r="E7" s="186"/>
      <c r="F7" s="186"/>
      <c r="G7" s="186"/>
      <c r="H7" s="186"/>
      <c r="I7" s="186"/>
      <c r="J7" s="186"/>
      <c r="K7" s="186"/>
      <c r="L7" s="186"/>
      <c r="M7" s="186"/>
      <c r="N7" s="186"/>
      <c r="O7" s="185"/>
      <c r="P7" s="185"/>
      <c r="Q7" s="184"/>
    </row>
    <row r="8" spans="1:17" ht="14.25" customHeight="1">
      <c r="A8" s="867" t="s">
        <v>250</v>
      </c>
      <c r="B8" s="868"/>
      <c r="C8" s="869"/>
      <c r="D8" s="169" t="s">
        <v>352</v>
      </c>
      <c r="E8" s="160"/>
      <c r="F8" s="160"/>
      <c r="G8" s="160"/>
      <c r="H8" s="160"/>
      <c r="I8" s="160"/>
      <c r="J8" s="160"/>
      <c r="K8" s="160"/>
      <c r="L8" s="160"/>
      <c r="M8" s="160"/>
      <c r="N8" s="160"/>
      <c r="O8" s="160"/>
      <c r="P8" s="160"/>
      <c r="Q8" s="166"/>
    </row>
    <row r="9" spans="1:17" ht="14.25" customHeight="1">
      <c r="A9" s="867" t="s">
        <v>249</v>
      </c>
      <c r="B9" s="868"/>
      <c r="C9" s="869"/>
      <c r="D9" s="865" t="s">
        <v>1</v>
      </c>
      <c r="E9" s="866"/>
      <c r="F9" s="183">
        <v>0</v>
      </c>
      <c r="G9" s="160" t="s">
        <v>247</v>
      </c>
      <c r="H9" s="137" t="s">
        <v>2</v>
      </c>
      <c r="I9" s="134"/>
      <c r="J9" s="183">
        <v>0</v>
      </c>
      <c r="K9" s="160" t="s">
        <v>247</v>
      </c>
      <c r="L9" s="134"/>
      <c r="M9" s="137" t="s">
        <v>248</v>
      </c>
      <c r="N9" s="134"/>
      <c r="O9" s="160"/>
      <c r="P9" s="160" t="s">
        <v>247</v>
      </c>
      <c r="Q9" s="135"/>
    </row>
    <row r="10" spans="1:17" ht="14.25" customHeight="1">
      <c r="A10" s="867" t="s">
        <v>246</v>
      </c>
      <c r="B10" s="868"/>
      <c r="C10" s="869"/>
      <c r="D10" s="136" t="s">
        <v>245</v>
      </c>
      <c r="E10" s="160" t="s">
        <v>244</v>
      </c>
      <c r="F10" s="137" t="s">
        <v>243</v>
      </c>
      <c r="G10" s="134"/>
      <c r="H10" s="160" t="s">
        <v>242</v>
      </c>
      <c r="I10" s="137" t="s">
        <v>241</v>
      </c>
      <c r="J10" s="134" t="s">
        <v>240</v>
      </c>
      <c r="K10" s="134" t="s">
        <v>239</v>
      </c>
      <c r="L10" s="134" t="s">
        <v>212</v>
      </c>
      <c r="M10" s="182" t="s">
        <v>238</v>
      </c>
      <c r="N10" s="138" t="s">
        <v>237</v>
      </c>
      <c r="O10" s="181" t="s">
        <v>236</v>
      </c>
      <c r="P10" s="138" t="s">
        <v>235</v>
      </c>
      <c r="Q10" s="180"/>
    </row>
    <row r="11" spans="1:17" ht="14.25" customHeight="1">
      <c r="A11" s="873" t="s">
        <v>234</v>
      </c>
      <c r="B11" s="874"/>
      <c r="C11" s="875"/>
      <c r="D11" s="136" t="s">
        <v>233</v>
      </c>
      <c r="E11" s="134"/>
      <c r="F11" s="134"/>
      <c r="G11" s="134"/>
      <c r="H11" s="134" t="s">
        <v>195</v>
      </c>
      <c r="I11" s="134" t="s">
        <v>232</v>
      </c>
      <c r="J11" s="134"/>
      <c r="K11" s="134"/>
      <c r="L11" s="134"/>
      <c r="M11" s="179"/>
      <c r="N11" s="174" t="s">
        <v>231</v>
      </c>
      <c r="O11" s="174"/>
      <c r="P11" s="174"/>
      <c r="Q11" s="175"/>
    </row>
    <row r="12" spans="1:17" ht="14.25" customHeight="1">
      <c r="A12" s="136"/>
      <c r="B12" s="134"/>
      <c r="C12" s="134"/>
      <c r="D12" s="865" t="s">
        <v>230</v>
      </c>
      <c r="E12" s="866"/>
      <c r="F12" s="134" t="s">
        <v>228</v>
      </c>
      <c r="G12" s="134"/>
      <c r="H12" s="134"/>
      <c r="J12" s="876" t="s">
        <v>229</v>
      </c>
      <c r="K12" s="877"/>
      <c r="L12" s="134" t="s">
        <v>228</v>
      </c>
      <c r="M12" s="134"/>
      <c r="N12" s="134"/>
      <c r="O12" s="134"/>
      <c r="P12" s="134"/>
      <c r="Q12" s="135"/>
    </row>
    <row r="13" spans="1:17" ht="14.25" customHeight="1">
      <c r="A13" s="136" t="s">
        <v>227</v>
      </c>
      <c r="B13" s="134"/>
      <c r="C13" s="134"/>
      <c r="D13" s="136" t="s">
        <v>226</v>
      </c>
      <c r="E13" s="134"/>
      <c r="F13" s="134" t="s">
        <v>225</v>
      </c>
      <c r="G13" s="134"/>
      <c r="H13" s="134"/>
      <c r="I13" s="134"/>
      <c r="J13" s="134"/>
      <c r="K13" s="134"/>
      <c r="L13" s="134"/>
      <c r="M13" s="134"/>
      <c r="N13" s="134"/>
      <c r="O13" s="134"/>
      <c r="P13" s="134"/>
      <c r="Q13" s="135"/>
    </row>
    <row r="14" spans="1:17" ht="14.25" customHeight="1">
      <c r="A14" s="157"/>
      <c r="B14" s="156"/>
      <c r="C14" s="156"/>
      <c r="D14" s="157" t="s">
        <v>224</v>
      </c>
      <c r="E14" s="156"/>
      <c r="F14" s="156" t="s">
        <v>221</v>
      </c>
      <c r="G14" s="156"/>
      <c r="H14" s="156" t="s">
        <v>223</v>
      </c>
      <c r="I14" s="156"/>
      <c r="J14" s="156" t="s">
        <v>221</v>
      </c>
      <c r="K14" s="156"/>
      <c r="L14" s="156" t="s">
        <v>222</v>
      </c>
      <c r="M14" s="156"/>
      <c r="N14" s="156" t="s">
        <v>221</v>
      </c>
      <c r="O14" s="156"/>
      <c r="P14" s="156"/>
      <c r="Q14" s="155"/>
    </row>
    <row r="15" spans="1:17" ht="14.25" customHeight="1">
      <c r="A15" s="178" t="s">
        <v>220</v>
      </c>
      <c r="B15" s="178"/>
      <c r="C15" s="178"/>
      <c r="D15" s="178"/>
      <c r="E15" s="178"/>
      <c r="F15" s="178"/>
      <c r="G15" s="178"/>
      <c r="H15" s="178"/>
      <c r="I15" s="178"/>
      <c r="J15" s="178"/>
      <c r="K15" s="178"/>
      <c r="L15" s="178"/>
      <c r="M15" s="178"/>
      <c r="N15" s="178"/>
      <c r="O15" s="178"/>
      <c r="P15" s="178"/>
      <c r="Q15" s="178"/>
    </row>
    <row r="16" spans="1:17" ht="14.25" customHeight="1">
      <c r="A16" s="141"/>
      <c r="B16" s="153"/>
      <c r="C16" s="153"/>
      <c r="D16" s="141" t="s">
        <v>216</v>
      </c>
      <c r="E16" s="153" t="s">
        <v>219</v>
      </c>
      <c r="F16" s="177" t="s">
        <v>218</v>
      </c>
      <c r="G16" s="153" t="s">
        <v>217</v>
      </c>
      <c r="H16" s="153" t="s">
        <v>216</v>
      </c>
      <c r="I16" s="153" t="s">
        <v>670</v>
      </c>
      <c r="J16" s="153"/>
      <c r="K16" s="153" t="s">
        <v>215</v>
      </c>
      <c r="L16" s="153"/>
      <c r="M16" s="153"/>
      <c r="N16" s="153"/>
      <c r="O16" s="153" t="s">
        <v>214</v>
      </c>
      <c r="P16" s="153"/>
      <c r="Q16" s="148"/>
    </row>
    <row r="17" spans="1:17" ht="14.25" customHeight="1">
      <c r="A17" s="873" t="s">
        <v>213</v>
      </c>
      <c r="B17" s="874"/>
      <c r="C17" s="875"/>
      <c r="D17" s="176"/>
      <c r="E17" s="174" t="s">
        <v>212</v>
      </c>
      <c r="F17" s="174"/>
      <c r="G17" s="174"/>
      <c r="H17" s="174"/>
      <c r="I17" s="174"/>
      <c r="J17" s="174"/>
      <c r="K17" s="174"/>
      <c r="L17" s="174"/>
      <c r="M17" s="174"/>
      <c r="N17" s="174"/>
      <c r="O17" s="174"/>
      <c r="P17" s="174"/>
      <c r="Q17" s="175"/>
    </row>
    <row r="18" spans="1:17" ht="14.25" customHeight="1">
      <c r="A18" s="873" t="s">
        <v>211</v>
      </c>
      <c r="B18" s="874"/>
      <c r="C18" s="875"/>
      <c r="D18" s="867" t="s">
        <v>210</v>
      </c>
      <c r="E18" s="878"/>
      <c r="F18" s="173" t="s">
        <v>353</v>
      </c>
      <c r="G18" s="173"/>
      <c r="H18" s="173"/>
      <c r="I18" s="173"/>
      <c r="J18" s="173"/>
      <c r="K18" s="174" t="s">
        <v>209</v>
      </c>
      <c r="L18" s="174"/>
      <c r="M18" s="173" t="s">
        <v>348</v>
      </c>
      <c r="N18" s="173"/>
      <c r="O18" s="173"/>
      <c r="P18" s="173"/>
      <c r="Q18" s="172"/>
    </row>
    <row r="19" spans="1:17" ht="14.25" customHeight="1">
      <c r="A19" s="873" t="s">
        <v>208</v>
      </c>
      <c r="B19" s="874"/>
      <c r="C19" s="875"/>
      <c r="D19" s="867" t="s">
        <v>207</v>
      </c>
      <c r="E19" s="878"/>
      <c r="F19" s="160"/>
      <c r="G19" s="160"/>
      <c r="H19" s="171" t="s">
        <v>206</v>
      </c>
      <c r="I19" s="134"/>
      <c r="J19" s="134"/>
      <c r="K19" s="160" t="s">
        <v>349</v>
      </c>
      <c r="L19" s="160"/>
      <c r="M19" s="134"/>
      <c r="N19" s="134" t="s">
        <v>205</v>
      </c>
      <c r="O19" s="134"/>
      <c r="P19" s="170"/>
      <c r="Q19" s="166"/>
    </row>
    <row r="20" spans="1:17" ht="14.25" customHeight="1">
      <c r="A20" s="873" t="s">
        <v>204</v>
      </c>
      <c r="B20" s="874"/>
      <c r="C20" s="875"/>
      <c r="D20" s="169"/>
      <c r="E20" s="160"/>
      <c r="F20" s="160"/>
      <c r="G20" s="160"/>
      <c r="H20" s="160"/>
      <c r="I20" s="160"/>
      <c r="J20" s="168"/>
      <c r="K20" s="134" t="s">
        <v>3</v>
      </c>
      <c r="L20" s="167" t="s">
        <v>167</v>
      </c>
      <c r="M20" s="160"/>
      <c r="O20" s="134" t="s">
        <v>4</v>
      </c>
      <c r="P20" s="167" t="s">
        <v>167</v>
      </c>
      <c r="Q20" s="166"/>
    </row>
    <row r="21" spans="1:17" ht="14.25" customHeight="1">
      <c r="A21" s="873" t="s">
        <v>203</v>
      </c>
      <c r="B21" s="874"/>
      <c r="C21" s="875"/>
      <c r="D21" s="136" t="s">
        <v>202</v>
      </c>
      <c r="E21" s="160" t="s">
        <v>201</v>
      </c>
      <c r="F21" s="160"/>
      <c r="G21" s="160"/>
      <c r="H21" s="134"/>
      <c r="I21" s="134"/>
      <c r="J21" s="134"/>
      <c r="K21" s="134"/>
      <c r="L21" s="134"/>
      <c r="M21" s="134"/>
      <c r="N21" s="134"/>
      <c r="O21" s="134"/>
      <c r="P21" s="134"/>
      <c r="Q21" s="135"/>
    </row>
    <row r="22" spans="1:17" ht="14.25" customHeight="1">
      <c r="A22" s="873" t="s">
        <v>200</v>
      </c>
      <c r="B22" s="874"/>
      <c r="C22" s="875"/>
      <c r="D22" s="136" t="s">
        <v>199</v>
      </c>
      <c r="E22" s="134"/>
      <c r="F22" s="134"/>
      <c r="G22" s="134"/>
      <c r="H22" s="134"/>
      <c r="I22" s="134" t="s">
        <v>198</v>
      </c>
      <c r="J22" s="134"/>
      <c r="K22" s="134"/>
      <c r="L22" s="165"/>
      <c r="M22" s="163" t="s">
        <v>196</v>
      </c>
      <c r="N22" s="134">
        <v>18</v>
      </c>
      <c r="O22" s="134" t="s">
        <v>52</v>
      </c>
      <c r="P22" s="134"/>
      <c r="Q22" s="135"/>
    </row>
    <row r="23" spans="1:17" ht="14.25" customHeight="1">
      <c r="A23" s="136"/>
      <c r="B23" s="134"/>
      <c r="C23" s="134"/>
      <c r="D23" s="136"/>
      <c r="E23" s="134"/>
      <c r="F23" s="134"/>
      <c r="G23" s="134"/>
      <c r="H23" s="134"/>
      <c r="I23" s="134" t="s">
        <v>197</v>
      </c>
      <c r="J23" s="134"/>
      <c r="K23" s="134"/>
      <c r="L23" s="164"/>
      <c r="M23" s="163" t="s">
        <v>196</v>
      </c>
      <c r="N23" s="134" t="s">
        <v>195</v>
      </c>
      <c r="O23" s="134" t="s">
        <v>52</v>
      </c>
      <c r="P23" s="134"/>
      <c r="Q23" s="135"/>
    </row>
    <row r="24" spans="1:17" ht="14.25" customHeight="1">
      <c r="A24" s="136"/>
      <c r="B24" s="134"/>
      <c r="C24" s="134"/>
      <c r="D24" s="136"/>
      <c r="E24" s="134" t="s">
        <v>194</v>
      </c>
      <c r="F24" s="134"/>
      <c r="G24" s="134"/>
      <c r="H24" s="160"/>
      <c r="I24" s="134" t="s">
        <v>193</v>
      </c>
      <c r="J24" s="134" t="s">
        <v>192</v>
      </c>
      <c r="K24" s="162"/>
      <c r="L24" s="161" t="s">
        <v>52</v>
      </c>
      <c r="M24" s="134" t="s">
        <v>191</v>
      </c>
      <c r="N24" s="160"/>
      <c r="O24" s="134" t="s">
        <v>52</v>
      </c>
      <c r="Q24" s="135"/>
    </row>
    <row r="25" spans="1:17" ht="14.25" customHeight="1">
      <c r="A25" s="867" t="s">
        <v>190</v>
      </c>
      <c r="B25" s="868"/>
      <c r="C25" s="869"/>
      <c r="D25" s="136" t="s">
        <v>189</v>
      </c>
      <c r="E25" s="134"/>
      <c r="F25" s="134"/>
      <c r="G25" s="134" t="s">
        <v>188</v>
      </c>
      <c r="H25" s="134"/>
      <c r="I25" s="134"/>
      <c r="J25" s="134" t="s">
        <v>187</v>
      </c>
      <c r="K25" s="134" t="s">
        <v>186</v>
      </c>
      <c r="L25" s="159"/>
      <c r="M25" s="134"/>
      <c r="N25" s="134" t="s">
        <v>185</v>
      </c>
      <c r="O25" s="159"/>
      <c r="P25" s="134" t="s">
        <v>184</v>
      </c>
      <c r="Q25" s="158"/>
    </row>
    <row r="26" spans="1:17" ht="14.25" customHeight="1">
      <c r="A26" s="157"/>
      <c r="B26" s="156"/>
      <c r="C26" s="156"/>
      <c r="D26" s="157"/>
      <c r="E26" s="156"/>
      <c r="F26" s="156"/>
      <c r="G26" s="156"/>
      <c r="H26" s="156"/>
      <c r="I26" s="156"/>
      <c r="J26" s="156"/>
      <c r="K26" s="156"/>
      <c r="L26" s="156"/>
      <c r="M26" s="156"/>
      <c r="N26" s="156"/>
      <c r="O26" s="156"/>
      <c r="P26" s="156"/>
      <c r="Q26" s="155"/>
    </row>
    <row r="27" spans="1:17" ht="14.25" customHeight="1">
      <c r="A27" s="145" t="s">
        <v>733</v>
      </c>
      <c r="B27" s="133"/>
      <c r="C27" s="133"/>
      <c r="D27" s="141" t="s">
        <v>183</v>
      </c>
      <c r="E27" s="154">
        <v>1</v>
      </c>
      <c r="F27" s="133"/>
      <c r="G27" s="133" t="s">
        <v>182</v>
      </c>
      <c r="H27" s="133"/>
      <c r="I27" s="133"/>
      <c r="J27" s="133"/>
      <c r="K27" s="133"/>
      <c r="L27" s="133"/>
      <c r="M27" s="133"/>
      <c r="N27" s="133"/>
      <c r="O27" s="133"/>
      <c r="P27" s="133"/>
      <c r="Q27" s="148"/>
    </row>
    <row r="28" spans="1:17" ht="14.25" customHeight="1">
      <c r="A28" s="143"/>
      <c r="B28" s="142"/>
      <c r="C28" s="142"/>
      <c r="D28" s="143" t="s">
        <v>181</v>
      </c>
      <c r="E28" s="142"/>
      <c r="F28" s="142"/>
      <c r="G28" s="142"/>
      <c r="H28" s="142"/>
      <c r="I28" s="142"/>
      <c r="J28" s="142"/>
      <c r="K28" s="142"/>
      <c r="L28" s="142"/>
      <c r="M28" s="142"/>
      <c r="N28" s="142"/>
      <c r="O28" s="142"/>
      <c r="P28" s="142"/>
      <c r="Q28" s="139"/>
    </row>
    <row r="29" spans="1:17" ht="14.25" customHeight="1">
      <c r="A29" s="145" t="s">
        <v>180</v>
      </c>
      <c r="B29" s="133"/>
      <c r="C29" s="133"/>
      <c r="D29" s="147" t="s">
        <v>179</v>
      </c>
      <c r="E29" s="133"/>
      <c r="F29" s="133"/>
      <c r="G29" s="153"/>
      <c r="H29" s="153"/>
      <c r="I29" s="153"/>
      <c r="J29" s="153"/>
      <c r="K29" s="153"/>
      <c r="L29" s="153"/>
      <c r="M29" s="153"/>
      <c r="N29" s="153"/>
      <c r="O29" s="153"/>
      <c r="P29" s="133"/>
      <c r="Q29" s="144"/>
    </row>
    <row r="30" spans="1:17" ht="14.25" customHeight="1">
      <c r="A30" s="145" t="s">
        <v>178</v>
      </c>
      <c r="B30" s="133"/>
      <c r="C30" s="133"/>
      <c r="D30" s="219"/>
      <c r="E30" s="220"/>
      <c r="F30" s="220"/>
      <c r="G30" s="220"/>
      <c r="H30" s="220"/>
      <c r="I30" s="220"/>
      <c r="J30" s="220"/>
      <c r="K30" s="220"/>
      <c r="L30" s="220"/>
      <c r="M30" s="220"/>
      <c r="N30" s="220"/>
      <c r="O30" s="220"/>
      <c r="P30" s="220"/>
      <c r="Q30" s="221"/>
    </row>
    <row r="31" spans="1:17" ht="14.25" customHeight="1">
      <c r="A31" s="145"/>
      <c r="B31" s="133"/>
      <c r="C31" s="133"/>
      <c r="D31" s="222"/>
      <c r="E31" s="220"/>
      <c r="F31" s="220"/>
      <c r="G31" s="220"/>
      <c r="H31" s="220"/>
      <c r="I31" s="220"/>
      <c r="J31" s="220"/>
      <c r="K31" s="220"/>
      <c r="L31" s="220"/>
      <c r="M31" s="220"/>
      <c r="N31" s="220"/>
      <c r="O31" s="220"/>
      <c r="P31" s="220"/>
      <c r="Q31" s="221"/>
    </row>
    <row r="32" spans="1:17" ht="14.25" customHeight="1">
      <c r="A32" s="145"/>
      <c r="B32" s="133"/>
      <c r="C32" s="133"/>
      <c r="D32" s="222"/>
      <c r="E32" s="220"/>
      <c r="F32" s="220"/>
      <c r="G32" s="220"/>
      <c r="H32" s="220"/>
      <c r="I32" s="220"/>
      <c r="J32" s="220"/>
      <c r="K32" s="220"/>
      <c r="L32" s="220"/>
      <c r="M32" s="220"/>
      <c r="N32" s="220"/>
      <c r="O32" s="220"/>
      <c r="P32" s="220"/>
      <c r="Q32" s="221"/>
    </row>
    <row r="33" spans="1:17" ht="14.25" customHeight="1">
      <c r="A33" s="145"/>
      <c r="B33" s="133"/>
      <c r="C33" s="144"/>
      <c r="D33" s="222"/>
      <c r="E33" s="220"/>
      <c r="F33" s="220"/>
      <c r="G33" s="220"/>
      <c r="H33" s="220"/>
      <c r="I33" s="220"/>
      <c r="J33" s="220"/>
      <c r="K33" s="220"/>
      <c r="L33" s="220"/>
      <c r="M33" s="220"/>
      <c r="N33" s="220"/>
      <c r="O33" s="220"/>
      <c r="P33" s="220"/>
      <c r="Q33" s="221"/>
    </row>
    <row r="34" spans="1:17" ht="14.25" customHeight="1">
      <c r="A34" s="145"/>
      <c r="B34" s="133"/>
      <c r="C34" s="144"/>
      <c r="D34" s="222"/>
      <c r="E34" s="220"/>
      <c r="F34" s="220"/>
      <c r="G34" s="220"/>
      <c r="H34" s="220"/>
      <c r="I34" s="220"/>
      <c r="J34" s="220"/>
      <c r="K34" s="220"/>
      <c r="L34" s="220"/>
      <c r="M34" s="220"/>
      <c r="N34" s="220"/>
      <c r="O34" s="220"/>
      <c r="P34" s="220"/>
      <c r="Q34" s="221"/>
    </row>
    <row r="35" spans="1:17" ht="14.25" customHeight="1">
      <c r="A35" s="145"/>
      <c r="B35" s="133"/>
      <c r="C35" s="144"/>
      <c r="D35" s="222"/>
      <c r="E35" s="220"/>
      <c r="F35" s="220"/>
      <c r="G35" s="220"/>
      <c r="H35" s="220"/>
      <c r="I35" s="220"/>
      <c r="J35" s="220"/>
      <c r="K35" s="220"/>
      <c r="L35" s="220"/>
      <c r="M35" s="220"/>
      <c r="N35" s="220"/>
      <c r="O35" s="220"/>
      <c r="P35" s="220"/>
      <c r="Q35" s="221"/>
    </row>
    <row r="36" spans="1:17" ht="14.25" customHeight="1">
      <c r="A36" s="145"/>
      <c r="B36" s="133"/>
      <c r="C36" s="144"/>
      <c r="E36" s="133"/>
      <c r="F36" s="133"/>
      <c r="G36" s="133"/>
      <c r="H36" s="133"/>
      <c r="I36" s="133"/>
      <c r="J36" s="133"/>
      <c r="K36" s="133"/>
      <c r="L36" s="133"/>
      <c r="M36" s="133"/>
      <c r="N36" s="133"/>
      <c r="O36" s="133"/>
      <c r="P36" s="133"/>
      <c r="Q36" s="144"/>
    </row>
    <row r="37" spans="1:17" ht="14.25" customHeight="1">
      <c r="A37" s="145"/>
      <c r="B37" s="133"/>
      <c r="C37" s="144"/>
      <c r="D37" s="147" t="s">
        <v>177</v>
      </c>
      <c r="E37" s="133"/>
      <c r="F37" s="133"/>
      <c r="G37" s="133"/>
      <c r="H37" s="133"/>
      <c r="I37" s="133"/>
      <c r="J37" s="133"/>
      <c r="K37" s="133"/>
      <c r="L37" s="133"/>
      <c r="M37" s="133"/>
      <c r="N37" s="133"/>
      <c r="O37" s="133"/>
      <c r="P37" s="133"/>
      <c r="Q37" s="144"/>
    </row>
    <row r="38" spans="1:17" ht="14.25" customHeight="1">
      <c r="A38" s="145"/>
      <c r="B38" s="133"/>
      <c r="C38" s="144"/>
      <c r="D38" s="146"/>
      <c r="E38" s="133"/>
      <c r="F38" s="133"/>
      <c r="G38" s="133"/>
      <c r="H38" s="133"/>
      <c r="I38" s="133"/>
      <c r="J38" s="133"/>
      <c r="K38" s="133"/>
      <c r="L38" s="133"/>
      <c r="M38" s="133"/>
      <c r="N38" s="133"/>
      <c r="O38" s="133"/>
      <c r="P38" s="133"/>
      <c r="Q38" s="144"/>
    </row>
    <row r="39" spans="1:17" ht="14.25" customHeight="1">
      <c r="A39" s="145"/>
      <c r="B39" s="133"/>
      <c r="C39" s="144"/>
      <c r="D39" s="219"/>
      <c r="E39" s="220"/>
      <c r="F39" s="220"/>
      <c r="G39" s="220"/>
      <c r="H39" s="220"/>
      <c r="I39" s="220"/>
      <c r="J39" s="220"/>
      <c r="K39" s="220"/>
      <c r="L39" s="220"/>
      <c r="M39" s="220"/>
      <c r="N39" s="220"/>
      <c r="O39" s="220"/>
      <c r="P39" s="220"/>
      <c r="Q39" s="221"/>
    </row>
    <row r="40" spans="1:17" ht="14.25" customHeight="1">
      <c r="A40" s="145"/>
      <c r="B40" s="133"/>
      <c r="C40" s="144"/>
      <c r="D40" s="222"/>
      <c r="E40" s="220"/>
      <c r="F40" s="220"/>
      <c r="G40" s="220"/>
      <c r="H40" s="220"/>
      <c r="I40" s="220"/>
      <c r="J40" s="220"/>
      <c r="K40" s="220"/>
      <c r="L40" s="220"/>
      <c r="M40" s="220"/>
      <c r="N40" s="220"/>
      <c r="O40" s="220"/>
      <c r="P40" s="220"/>
      <c r="Q40" s="221"/>
    </row>
    <row r="41" spans="1:17" ht="14.25" customHeight="1">
      <c r="A41" s="145"/>
      <c r="B41" s="133"/>
      <c r="C41" s="144"/>
      <c r="D41" s="222"/>
      <c r="E41" s="220"/>
      <c r="F41" s="220"/>
      <c r="G41" s="220"/>
      <c r="H41" s="220"/>
      <c r="I41" s="220"/>
      <c r="J41" s="220"/>
      <c r="K41" s="220"/>
      <c r="L41" s="220"/>
      <c r="M41" s="220"/>
      <c r="N41" s="220"/>
      <c r="O41" s="220"/>
      <c r="P41" s="220"/>
      <c r="Q41" s="221"/>
    </row>
    <row r="42" spans="1:17" ht="14.25" customHeight="1">
      <c r="A42" s="145"/>
      <c r="B42" s="133"/>
      <c r="C42" s="144"/>
      <c r="D42" s="222"/>
      <c r="E42" s="220"/>
      <c r="F42" s="220"/>
      <c r="G42" s="220"/>
      <c r="H42" s="220"/>
      <c r="I42" s="220"/>
      <c r="J42" s="220"/>
      <c r="K42" s="220"/>
      <c r="L42" s="220"/>
      <c r="M42" s="220"/>
      <c r="N42" s="220"/>
      <c r="O42" s="220"/>
      <c r="P42" s="220"/>
      <c r="Q42" s="221"/>
    </row>
    <row r="43" spans="1:17" ht="14.25" customHeight="1">
      <c r="A43" s="145"/>
      <c r="B43" s="133"/>
      <c r="C43" s="144"/>
      <c r="D43" s="222"/>
      <c r="E43" s="220"/>
      <c r="F43" s="220"/>
      <c r="G43" s="220"/>
      <c r="H43" s="220"/>
      <c r="I43" s="220"/>
      <c r="J43" s="220"/>
      <c r="K43" s="220"/>
      <c r="L43" s="220"/>
      <c r="M43" s="220"/>
      <c r="N43" s="220"/>
      <c r="O43" s="220"/>
      <c r="P43" s="220"/>
      <c r="Q43" s="221"/>
    </row>
    <row r="44" spans="1:17" ht="14.25" customHeight="1">
      <c r="A44" s="145"/>
      <c r="B44" s="133"/>
      <c r="C44" s="144"/>
      <c r="D44" s="150"/>
      <c r="E44" s="133"/>
      <c r="F44" s="133"/>
      <c r="G44" s="133"/>
      <c r="H44" s="133"/>
      <c r="I44" s="133"/>
      <c r="J44" s="133"/>
      <c r="K44" s="133"/>
      <c r="L44" s="133"/>
      <c r="M44" s="133"/>
      <c r="N44" s="133"/>
      <c r="O44" s="133"/>
      <c r="P44" s="133"/>
      <c r="Q44" s="144"/>
    </row>
    <row r="45" spans="1:17" ht="14.25" customHeight="1">
      <c r="A45" s="145"/>
      <c r="B45" s="133"/>
      <c r="C45" s="144"/>
      <c r="D45" s="150"/>
      <c r="E45" s="133"/>
      <c r="F45" s="133"/>
      <c r="G45" s="133"/>
      <c r="H45" s="133"/>
      <c r="I45" s="133"/>
      <c r="J45" s="133"/>
      <c r="K45" s="133"/>
      <c r="L45" s="133"/>
      <c r="M45" s="133"/>
      <c r="N45" s="133"/>
      <c r="O45" s="133"/>
      <c r="P45" s="133"/>
      <c r="Q45" s="144"/>
    </row>
    <row r="46" spans="1:17" ht="14.25" customHeight="1">
      <c r="A46" s="145"/>
      <c r="B46" s="133"/>
      <c r="C46" s="144"/>
      <c r="D46" s="150"/>
      <c r="E46" s="133"/>
      <c r="F46" s="133"/>
      <c r="G46" s="133"/>
      <c r="H46" s="133"/>
      <c r="I46" s="133"/>
      <c r="J46" s="133"/>
      <c r="K46" s="133"/>
      <c r="L46" s="133"/>
      <c r="M46" s="133"/>
      <c r="N46" s="133"/>
      <c r="O46" s="133"/>
      <c r="P46" s="133"/>
      <c r="Q46" s="144"/>
    </row>
    <row r="47" spans="1:17" ht="14.25" customHeight="1">
      <c r="A47" s="145"/>
      <c r="B47" s="133"/>
      <c r="C47" s="144"/>
      <c r="D47" s="150"/>
      <c r="E47" s="133"/>
      <c r="F47" s="133"/>
      <c r="G47" s="133"/>
      <c r="H47" s="133"/>
      <c r="I47" s="133"/>
      <c r="J47" s="133"/>
      <c r="K47" s="133"/>
      <c r="L47" s="133"/>
      <c r="M47" s="133"/>
      <c r="N47" s="133"/>
      <c r="O47" s="133"/>
      <c r="P47" s="133"/>
      <c r="Q47" s="144"/>
    </row>
    <row r="48" spans="1:17" ht="14.25" customHeight="1">
      <c r="A48" s="145"/>
      <c r="B48" s="133"/>
      <c r="C48" s="144"/>
      <c r="E48" s="133"/>
      <c r="F48" s="133"/>
      <c r="G48" s="133"/>
      <c r="H48" s="133"/>
      <c r="I48" s="133"/>
      <c r="J48" s="133"/>
      <c r="K48" s="133"/>
      <c r="L48" s="133"/>
      <c r="M48" s="133"/>
      <c r="N48" s="133"/>
      <c r="O48" s="133"/>
      <c r="P48" s="133"/>
      <c r="Q48" s="144"/>
    </row>
    <row r="49" spans="1:17" ht="14.25" customHeight="1">
      <c r="A49" s="145"/>
      <c r="B49" s="133"/>
      <c r="C49" s="144"/>
      <c r="D49" s="152" t="s">
        <v>176</v>
      </c>
      <c r="E49" s="133"/>
      <c r="F49" s="133"/>
      <c r="G49" s="133"/>
      <c r="H49" s="133"/>
      <c r="I49" s="133"/>
      <c r="J49" s="133"/>
      <c r="K49" s="133"/>
      <c r="L49" s="133"/>
      <c r="M49" s="133"/>
      <c r="N49" s="133"/>
      <c r="O49" s="133"/>
      <c r="P49" s="133"/>
      <c r="Q49" s="144"/>
    </row>
    <row r="50" spans="1:17" ht="14.25" customHeight="1">
      <c r="A50" s="145"/>
      <c r="B50" s="133"/>
      <c r="C50" s="144"/>
      <c r="D50" s="219"/>
      <c r="E50" s="220"/>
      <c r="F50" s="220"/>
      <c r="G50" s="220"/>
      <c r="H50" s="220"/>
      <c r="I50" s="220"/>
      <c r="J50" s="220"/>
      <c r="K50" s="220"/>
      <c r="L50" s="220"/>
      <c r="M50" s="220"/>
      <c r="N50" s="220"/>
      <c r="O50" s="220"/>
      <c r="P50" s="220"/>
      <c r="Q50" s="221"/>
    </row>
    <row r="51" spans="1:17" ht="14.25" customHeight="1">
      <c r="A51" s="145"/>
      <c r="B51" s="133"/>
      <c r="C51" s="144"/>
      <c r="D51" s="222"/>
      <c r="E51" s="220"/>
      <c r="F51" s="220"/>
      <c r="G51" s="220"/>
      <c r="H51" s="220"/>
      <c r="I51" s="220"/>
      <c r="J51" s="220"/>
      <c r="K51" s="220"/>
      <c r="L51" s="220"/>
      <c r="M51" s="220"/>
      <c r="N51" s="220"/>
      <c r="O51" s="220"/>
      <c r="P51" s="220"/>
      <c r="Q51" s="221"/>
    </row>
    <row r="52" spans="1:17" ht="14.25" customHeight="1">
      <c r="A52" s="145"/>
      <c r="B52" s="133"/>
      <c r="C52" s="144"/>
      <c r="D52" s="222"/>
      <c r="E52" s="220"/>
      <c r="F52" s="220"/>
      <c r="G52" s="220"/>
      <c r="H52" s="220"/>
      <c r="I52" s="220"/>
      <c r="J52" s="220"/>
      <c r="K52" s="220"/>
      <c r="L52" s="220"/>
      <c r="M52" s="220"/>
      <c r="N52" s="220"/>
      <c r="O52" s="220"/>
      <c r="P52" s="220"/>
      <c r="Q52" s="221"/>
    </row>
    <row r="53" spans="1:17" ht="14.25" customHeight="1">
      <c r="A53" s="145"/>
      <c r="B53" s="133"/>
      <c r="C53" s="144"/>
      <c r="D53" s="222"/>
      <c r="E53" s="220"/>
      <c r="F53" s="220"/>
      <c r="G53" s="220"/>
      <c r="H53" s="220"/>
      <c r="I53" s="220"/>
      <c r="J53" s="220"/>
      <c r="K53" s="220"/>
      <c r="L53" s="220"/>
      <c r="M53" s="220"/>
      <c r="N53" s="220"/>
      <c r="O53" s="220"/>
      <c r="P53" s="220"/>
      <c r="Q53" s="221"/>
    </row>
    <row r="54" spans="1:17" ht="14.25" customHeight="1">
      <c r="A54" s="145"/>
      <c r="B54" s="133"/>
      <c r="C54" s="144"/>
      <c r="D54" s="222"/>
      <c r="E54" s="220"/>
      <c r="F54" s="220"/>
      <c r="G54" s="220"/>
      <c r="H54" s="220"/>
      <c r="I54" s="220"/>
      <c r="J54" s="220"/>
      <c r="K54" s="220"/>
      <c r="L54" s="220"/>
      <c r="M54" s="220"/>
      <c r="N54" s="220"/>
      <c r="O54" s="220"/>
      <c r="P54" s="220"/>
      <c r="Q54" s="221"/>
    </row>
    <row r="55" spans="1:17" ht="14.25" customHeight="1">
      <c r="A55" s="145"/>
      <c r="B55" s="133"/>
      <c r="C55" s="144"/>
      <c r="D55" s="222"/>
      <c r="E55" s="220"/>
      <c r="F55" s="220"/>
      <c r="G55" s="220"/>
      <c r="H55" s="220"/>
      <c r="I55" s="220"/>
      <c r="J55" s="220"/>
      <c r="K55" s="220"/>
      <c r="L55" s="220"/>
      <c r="M55" s="220"/>
      <c r="N55" s="220"/>
      <c r="O55" s="220"/>
      <c r="P55" s="220"/>
      <c r="Q55" s="221"/>
    </row>
    <row r="56" spans="1:17" ht="14.25" customHeight="1">
      <c r="A56" s="145"/>
      <c r="B56" s="133"/>
      <c r="C56" s="144"/>
      <c r="D56" s="222"/>
      <c r="E56" s="220"/>
      <c r="F56" s="220"/>
      <c r="G56" s="220"/>
      <c r="H56" s="220"/>
      <c r="I56" s="220"/>
      <c r="J56" s="220"/>
      <c r="K56" s="220"/>
      <c r="L56" s="220"/>
      <c r="M56" s="220"/>
      <c r="N56" s="220"/>
      <c r="O56" s="220"/>
      <c r="P56" s="220"/>
      <c r="Q56" s="221"/>
    </row>
    <row r="57" spans="1:17" ht="14.25" customHeight="1">
      <c r="A57" s="145"/>
      <c r="B57" s="133"/>
      <c r="C57" s="144"/>
      <c r="D57" s="150"/>
      <c r="E57" s="133"/>
      <c r="F57" s="133"/>
      <c r="G57" s="133"/>
      <c r="H57" s="133"/>
      <c r="I57" s="133"/>
      <c r="J57" s="133"/>
      <c r="K57" s="133"/>
      <c r="L57" s="133"/>
      <c r="M57" s="133"/>
      <c r="N57" s="133"/>
      <c r="O57" s="133"/>
      <c r="P57" s="133"/>
      <c r="Q57" s="144"/>
    </row>
    <row r="58" spans="1:17" ht="14.25" customHeight="1">
      <c r="A58" s="143"/>
      <c r="B58" s="142"/>
      <c r="C58" s="142"/>
      <c r="D58" s="151"/>
      <c r="E58" s="142"/>
      <c r="F58" s="142"/>
      <c r="G58" s="142"/>
      <c r="H58" s="142"/>
      <c r="I58" s="142"/>
      <c r="J58" s="142"/>
      <c r="K58" s="142"/>
      <c r="L58" s="142"/>
      <c r="M58" s="142"/>
      <c r="N58" s="142"/>
      <c r="O58" s="142"/>
      <c r="P58" s="142"/>
      <c r="Q58" s="139"/>
    </row>
    <row r="59" spans="1:17" ht="14.25" customHeight="1">
      <c r="A59" s="133"/>
      <c r="B59" s="133"/>
      <c r="C59" s="133"/>
      <c r="D59" s="150"/>
      <c r="E59" s="133"/>
      <c r="F59" s="133"/>
      <c r="G59" s="133"/>
      <c r="H59" s="133"/>
      <c r="I59" s="133"/>
      <c r="J59" s="133"/>
      <c r="K59" s="133"/>
      <c r="L59" s="133"/>
      <c r="M59" s="133"/>
      <c r="N59" s="133"/>
      <c r="O59" s="133"/>
      <c r="P59" s="133"/>
      <c r="Q59" s="133"/>
    </row>
    <row r="60" spans="1:17" ht="14.25" customHeight="1">
      <c r="A60" s="133"/>
      <c r="B60" s="133"/>
      <c r="C60" s="133"/>
      <c r="D60" s="150"/>
      <c r="E60" s="133"/>
      <c r="F60" s="133"/>
      <c r="G60" s="133"/>
      <c r="H60" s="133"/>
      <c r="I60" s="133"/>
      <c r="J60" s="133"/>
      <c r="K60" s="133"/>
      <c r="L60" s="133"/>
      <c r="M60" s="133"/>
      <c r="N60" s="133"/>
      <c r="O60" s="133"/>
      <c r="P60" s="133"/>
      <c r="Q60" s="133"/>
    </row>
    <row r="61" spans="1:17" ht="14.25" customHeight="1">
      <c r="A61" s="142"/>
      <c r="B61" s="142"/>
      <c r="C61" s="142"/>
      <c r="D61" s="149"/>
      <c r="E61" s="142"/>
      <c r="F61" s="142"/>
      <c r="G61" s="142"/>
      <c r="H61" s="142"/>
      <c r="I61" s="142"/>
      <c r="J61" s="142"/>
      <c r="K61" s="142"/>
      <c r="L61" s="142"/>
      <c r="M61" s="142"/>
      <c r="N61" s="142"/>
      <c r="O61" s="142"/>
      <c r="P61" s="142"/>
      <c r="Q61" s="142"/>
    </row>
    <row r="62" spans="1:17" ht="14.25" customHeight="1">
      <c r="A62" s="145"/>
      <c r="B62" s="133"/>
      <c r="C62" s="148"/>
      <c r="D62" s="147" t="s">
        <v>175</v>
      </c>
      <c r="E62" s="133"/>
      <c r="F62" s="133"/>
      <c r="G62" s="133"/>
      <c r="H62" s="133"/>
      <c r="I62" s="133"/>
      <c r="J62" s="133"/>
      <c r="K62" s="133"/>
      <c r="L62" s="133"/>
      <c r="M62" s="133"/>
      <c r="N62" s="133"/>
      <c r="O62" s="133"/>
      <c r="P62" s="133"/>
      <c r="Q62" s="148"/>
    </row>
    <row r="63" spans="1:17" ht="15" customHeight="1">
      <c r="A63" s="145"/>
      <c r="C63" s="144"/>
      <c r="F63" s="133"/>
      <c r="G63" s="133"/>
      <c r="H63" s="133"/>
      <c r="I63" s="133"/>
      <c r="J63" s="133"/>
      <c r="K63" s="133"/>
      <c r="L63" s="133"/>
      <c r="M63" s="133"/>
      <c r="N63" s="133"/>
      <c r="O63" s="133"/>
      <c r="P63" s="133"/>
      <c r="Q63" s="144"/>
    </row>
    <row r="64" spans="1:17" ht="15" customHeight="1">
      <c r="A64" s="145"/>
      <c r="B64" s="133"/>
      <c r="C64" s="133"/>
      <c r="D64" s="219"/>
      <c r="E64" s="220"/>
      <c r="F64" s="220"/>
      <c r="G64" s="220"/>
      <c r="H64" s="220"/>
      <c r="I64" s="220"/>
      <c r="J64" s="220"/>
      <c r="K64" s="220"/>
      <c r="L64" s="220"/>
      <c r="M64" s="220"/>
      <c r="N64" s="220"/>
      <c r="O64" s="220"/>
      <c r="P64" s="220"/>
      <c r="Q64" s="221"/>
    </row>
    <row r="65" spans="1:17" ht="15" customHeight="1">
      <c r="A65" s="145"/>
      <c r="B65" s="133"/>
      <c r="C65" s="144"/>
      <c r="D65" s="222"/>
      <c r="E65" s="220"/>
      <c r="F65" s="220"/>
      <c r="G65" s="220"/>
      <c r="H65" s="220"/>
      <c r="I65" s="220"/>
      <c r="J65" s="220"/>
      <c r="K65" s="220"/>
      <c r="L65" s="220"/>
      <c r="M65" s="220"/>
      <c r="N65" s="220"/>
      <c r="O65" s="220"/>
      <c r="P65" s="220"/>
      <c r="Q65" s="221"/>
    </row>
    <row r="66" spans="1:17" ht="15" customHeight="1">
      <c r="A66" s="145"/>
      <c r="B66" s="133"/>
      <c r="C66" s="144"/>
      <c r="D66" s="222"/>
      <c r="E66" s="220"/>
      <c r="F66" s="220"/>
      <c r="G66" s="220"/>
      <c r="H66" s="220"/>
      <c r="I66" s="220"/>
      <c r="J66" s="220"/>
      <c r="K66" s="220"/>
      <c r="L66" s="220"/>
      <c r="M66" s="220"/>
      <c r="N66" s="220"/>
      <c r="O66" s="220"/>
      <c r="P66" s="220"/>
      <c r="Q66" s="221"/>
    </row>
    <row r="67" spans="1:17" ht="15" customHeight="1">
      <c r="A67" s="145"/>
      <c r="B67" s="133"/>
      <c r="C67" s="144"/>
      <c r="D67" s="222"/>
      <c r="E67" s="220"/>
      <c r="F67" s="220"/>
      <c r="G67" s="220"/>
      <c r="H67" s="220"/>
      <c r="I67" s="220"/>
      <c r="J67" s="220"/>
      <c r="K67" s="220"/>
      <c r="L67" s="220"/>
      <c r="M67" s="220"/>
      <c r="N67" s="220"/>
      <c r="O67" s="220"/>
      <c r="P67" s="220"/>
      <c r="Q67" s="221"/>
    </row>
    <row r="68" spans="1:17" ht="15" customHeight="1">
      <c r="A68" s="145"/>
      <c r="B68" s="133"/>
      <c r="C68" s="133"/>
      <c r="D68" s="145"/>
      <c r="F68" s="133"/>
      <c r="G68" s="133"/>
      <c r="H68" s="133"/>
      <c r="I68" s="133"/>
      <c r="J68" s="133"/>
      <c r="K68" s="133"/>
      <c r="L68" s="133"/>
      <c r="M68" s="133"/>
      <c r="N68" s="133"/>
      <c r="O68" s="133"/>
      <c r="P68" s="133"/>
      <c r="Q68" s="144"/>
    </row>
    <row r="69" spans="1:17" ht="15" customHeight="1">
      <c r="A69" s="145"/>
      <c r="B69" s="133"/>
      <c r="C69" s="133"/>
      <c r="D69" s="145"/>
      <c r="E69" s="133"/>
      <c r="F69" s="133"/>
      <c r="G69" s="133"/>
      <c r="H69" s="133"/>
      <c r="I69" s="133"/>
      <c r="J69" s="133"/>
      <c r="K69" s="133"/>
      <c r="L69" s="133"/>
      <c r="M69" s="133"/>
      <c r="N69" s="133"/>
      <c r="O69" s="133"/>
      <c r="P69" s="133"/>
      <c r="Q69" s="144"/>
    </row>
    <row r="70" spans="1:17" ht="15" customHeight="1">
      <c r="A70" s="145"/>
      <c r="B70" s="133"/>
      <c r="C70" s="133"/>
      <c r="D70" s="147" t="s">
        <v>174</v>
      </c>
      <c r="E70" s="133"/>
      <c r="F70" s="133"/>
      <c r="G70" s="133"/>
      <c r="H70" s="133"/>
      <c r="I70" s="133"/>
      <c r="J70" s="133"/>
      <c r="K70" s="133"/>
      <c r="L70" s="133"/>
      <c r="M70" s="133"/>
      <c r="N70" s="133"/>
      <c r="O70" s="133"/>
      <c r="P70" s="133"/>
      <c r="Q70" s="144"/>
    </row>
    <row r="71" spans="1:17" ht="15" customHeight="1">
      <c r="A71" s="145"/>
      <c r="B71" s="133"/>
      <c r="C71" s="144"/>
      <c r="E71" s="133"/>
      <c r="F71" s="133"/>
      <c r="G71" s="133"/>
      <c r="H71" s="133"/>
      <c r="I71" s="133"/>
      <c r="J71" s="133"/>
      <c r="K71" s="133"/>
      <c r="L71" s="133"/>
      <c r="M71" s="133"/>
      <c r="N71" s="133"/>
      <c r="O71" s="133"/>
      <c r="P71" s="133"/>
      <c r="Q71" s="144"/>
    </row>
    <row r="72" spans="1:17" ht="15" customHeight="1">
      <c r="A72" s="145"/>
      <c r="B72" s="133"/>
      <c r="C72" s="144"/>
      <c r="D72" s="219"/>
      <c r="E72" s="220"/>
      <c r="F72" s="220"/>
      <c r="G72" s="220"/>
      <c r="H72" s="220"/>
      <c r="I72" s="220"/>
      <c r="J72" s="220"/>
      <c r="K72" s="220"/>
      <c r="L72" s="220"/>
      <c r="M72" s="220"/>
      <c r="N72" s="220"/>
      <c r="O72" s="220"/>
      <c r="P72" s="220"/>
      <c r="Q72" s="221"/>
    </row>
    <row r="73" spans="1:17" ht="15" customHeight="1">
      <c r="A73" s="145"/>
      <c r="B73" s="133"/>
      <c r="C73" s="144"/>
      <c r="D73" s="222"/>
      <c r="E73" s="220"/>
      <c r="F73" s="220"/>
      <c r="G73" s="220"/>
      <c r="H73" s="220"/>
      <c r="I73" s="220"/>
      <c r="J73" s="220"/>
      <c r="K73" s="220"/>
      <c r="L73" s="220"/>
      <c r="M73" s="220"/>
      <c r="N73" s="220"/>
      <c r="O73" s="220"/>
      <c r="P73" s="220"/>
      <c r="Q73" s="221"/>
    </row>
    <row r="74" spans="1:17" ht="15" customHeight="1">
      <c r="A74" s="145"/>
      <c r="B74" s="133"/>
      <c r="C74" s="144"/>
      <c r="D74" s="222"/>
      <c r="E74" s="220"/>
      <c r="F74" s="220"/>
      <c r="G74" s="220"/>
      <c r="H74" s="220"/>
      <c r="I74" s="220"/>
      <c r="J74" s="220"/>
      <c r="K74" s="220"/>
      <c r="L74" s="220"/>
      <c r="M74" s="220"/>
      <c r="N74" s="220"/>
      <c r="O74" s="220"/>
      <c r="P74" s="220"/>
      <c r="Q74" s="221"/>
    </row>
    <row r="75" spans="1:17" ht="15" customHeight="1">
      <c r="A75" s="145"/>
      <c r="B75" s="133"/>
      <c r="C75" s="144"/>
      <c r="D75" s="222"/>
      <c r="E75" s="220"/>
      <c r="F75" s="220"/>
      <c r="G75" s="220"/>
      <c r="H75" s="220"/>
      <c r="I75" s="220"/>
      <c r="J75" s="220"/>
      <c r="K75" s="220"/>
      <c r="L75" s="220"/>
      <c r="M75" s="220"/>
      <c r="N75" s="220"/>
      <c r="O75" s="220"/>
      <c r="P75" s="220"/>
      <c r="Q75" s="221"/>
    </row>
    <row r="76" spans="1:17" ht="15" customHeight="1">
      <c r="A76" s="145"/>
      <c r="B76" s="133"/>
      <c r="C76" s="144"/>
      <c r="D76" s="222"/>
      <c r="E76" s="220"/>
      <c r="F76" s="220"/>
      <c r="G76" s="220"/>
      <c r="H76" s="220"/>
      <c r="I76" s="220"/>
      <c r="J76" s="220"/>
      <c r="K76" s="220"/>
      <c r="L76" s="220"/>
      <c r="M76" s="220"/>
      <c r="N76" s="220"/>
      <c r="O76" s="220"/>
      <c r="P76" s="220"/>
      <c r="Q76" s="221"/>
    </row>
    <row r="77" spans="1:17" ht="15" customHeight="1">
      <c r="A77" s="145"/>
      <c r="B77" s="133"/>
      <c r="C77" s="144"/>
      <c r="D77" s="222"/>
      <c r="E77" s="220"/>
      <c r="F77" s="220"/>
      <c r="G77" s="220"/>
      <c r="H77" s="220"/>
      <c r="I77" s="220"/>
      <c r="J77" s="220"/>
      <c r="K77" s="220"/>
      <c r="L77" s="220"/>
      <c r="M77" s="220"/>
      <c r="N77" s="220"/>
      <c r="O77" s="220"/>
      <c r="P77" s="220"/>
      <c r="Q77" s="221"/>
    </row>
    <row r="78" spans="1:17" ht="15" customHeight="1">
      <c r="A78" s="145"/>
      <c r="B78" s="133"/>
      <c r="C78" s="144"/>
      <c r="D78" s="133"/>
      <c r="E78" s="133"/>
      <c r="F78" s="133"/>
      <c r="G78" s="133"/>
      <c r="H78" s="133"/>
      <c r="I78" s="133"/>
      <c r="J78" s="133"/>
      <c r="K78" s="133"/>
      <c r="L78" s="133"/>
      <c r="M78" s="133"/>
      <c r="N78" s="133"/>
      <c r="O78" s="133"/>
      <c r="P78" s="133"/>
      <c r="Q78" s="144"/>
    </row>
    <row r="79" spans="1:17" ht="15" customHeight="1">
      <c r="A79" s="145"/>
      <c r="B79" s="133"/>
      <c r="C79" s="144"/>
      <c r="E79" s="133"/>
      <c r="F79" s="133"/>
      <c r="G79" s="133"/>
      <c r="H79" s="133"/>
      <c r="I79" s="133"/>
      <c r="J79" s="133"/>
      <c r="K79" s="133"/>
      <c r="L79" s="133"/>
      <c r="M79" s="133"/>
      <c r="N79" s="133"/>
      <c r="O79" s="133"/>
      <c r="P79" s="133"/>
      <c r="Q79" s="144"/>
    </row>
    <row r="80" spans="1:17" ht="15" customHeight="1">
      <c r="A80" s="145"/>
      <c r="B80" s="133"/>
      <c r="C80" s="144"/>
      <c r="E80" s="133"/>
      <c r="F80" s="133"/>
      <c r="G80" s="133"/>
      <c r="H80" s="133"/>
      <c r="I80" s="133"/>
      <c r="J80" s="133"/>
      <c r="K80" s="133"/>
      <c r="L80" s="133"/>
      <c r="M80" s="133"/>
      <c r="N80" s="133"/>
      <c r="O80" s="133"/>
      <c r="P80" s="133"/>
      <c r="Q80" s="144"/>
    </row>
    <row r="81" spans="1:17" ht="15" customHeight="1">
      <c r="A81" s="145"/>
      <c r="B81" s="133"/>
      <c r="C81" s="144"/>
      <c r="E81" s="133"/>
      <c r="F81" s="133"/>
      <c r="G81" s="133"/>
      <c r="H81" s="133"/>
      <c r="I81" s="133"/>
      <c r="J81" s="133"/>
      <c r="K81" s="133"/>
      <c r="L81" s="133"/>
      <c r="M81" s="133"/>
      <c r="N81" s="133"/>
      <c r="O81" s="133"/>
      <c r="P81" s="133"/>
      <c r="Q81" s="144"/>
    </row>
    <row r="82" spans="1:17" ht="15" customHeight="1">
      <c r="A82" s="145"/>
      <c r="B82" s="133"/>
      <c r="C82" s="133"/>
      <c r="D82" s="147" t="s">
        <v>173</v>
      </c>
      <c r="E82" s="133"/>
      <c r="F82" s="133"/>
      <c r="G82" s="133"/>
      <c r="H82" s="133"/>
      <c r="I82" s="133"/>
      <c r="J82" s="133"/>
      <c r="K82" s="133"/>
      <c r="L82" s="133"/>
      <c r="M82" s="133"/>
      <c r="N82" s="133"/>
      <c r="O82" s="133"/>
      <c r="P82" s="133"/>
      <c r="Q82" s="144"/>
    </row>
    <row r="83" spans="1:17" ht="15" customHeight="1">
      <c r="A83" s="145"/>
      <c r="B83" s="133"/>
      <c r="C83" s="133"/>
      <c r="D83" s="146"/>
      <c r="E83" s="133"/>
      <c r="F83" s="133"/>
      <c r="G83" s="133"/>
      <c r="H83" s="133"/>
      <c r="I83" s="133"/>
      <c r="J83" s="133"/>
      <c r="K83" s="133"/>
      <c r="L83" s="133"/>
      <c r="M83" s="133"/>
      <c r="N83" s="133"/>
      <c r="O83" s="133"/>
      <c r="P83" s="133"/>
      <c r="Q83" s="144"/>
    </row>
    <row r="84" spans="1:17" ht="15" customHeight="1">
      <c r="A84" s="145"/>
      <c r="B84" s="133"/>
      <c r="C84" s="133"/>
      <c r="D84" s="145"/>
      <c r="E84" s="133"/>
      <c r="F84" s="133"/>
      <c r="G84" s="133"/>
      <c r="H84" s="133"/>
      <c r="I84" s="133"/>
      <c r="J84" s="133"/>
      <c r="K84" s="133"/>
      <c r="L84" s="133"/>
      <c r="M84" s="133"/>
      <c r="N84" s="133"/>
      <c r="O84" s="133"/>
      <c r="P84" s="133"/>
      <c r="Q84" s="144"/>
    </row>
    <row r="85" spans="1:17" ht="15" customHeight="1">
      <c r="A85" s="145"/>
      <c r="B85" s="133"/>
      <c r="C85" s="133"/>
      <c r="D85" s="145"/>
      <c r="E85" s="133"/>
      <c r="F85" s="133"/>
      <c r="G85" s="133"/>
      <c r="H85" s="133"/>
      <c r="I85" s="133"/>
      <c r="J85" s="133"/>
      <c r="K85" s="133"/>
      <c r="L85" s="133"/>
      <c r="M85" s="133"/>
      <c r="N85" s="133"/>
      <c r="O85" s="133"/>
      <c r="P85" s="133"/>
      <c r="Q85" s="144"/>
    </row>
    <row r="86" spans="1:17" ht="15" customHeight="1">
      <c r="A86" s="145"/>
      <c r="B86" s="133"/>
      <c r="C86" s="133"/>
      <c r="D86" s="145"/>
      <c r="E86" s="133"/>
      <c r="F86" s="133"/>
      <c r="G86" s="133"/>
      <c r="H86" s="133"/>
      <c r="I86" s="133"/>
      <c r="J86" s="133"/>
      <c r="K86" s="133"/>
      <c r="L86" s="133"/>
      <c r="M86" s="133"/>
      <c r="N86" s="133"/>
      <c r="O86" s="133"/>
      <c r="P86" s="133"/>
      <c r="Q86" s="144"/>
    </row>
    <row r="87" spans="1:17" ht="15" customHeight="1">
      <c r="A87" s="145"/>
      <c r="B87" s="133"/>
      <c r="C87" s="133"/>
      <c r="D87" s="145"/>
      <c r="E87" s="133"/>
      <c r="F87" s="133"/>
      <c r="G87" s="133"/>
      <c r="H87" s="133"/>
      <c r="I87" s="133"/>
      <c r="J87" s="133"/>
      <c r="K87" s="133"/>
      <c r="L87" s="133"/>
      <c r="M87" s="133"/>
      <c r="N87" s="133"/>
      <c r="O87" s="133"/>
      <c r="P87" s="133"/>
      <c r="Q87" s="144"/>
    </row>
    <row r="88" spans="1:17" ht="15" customHeight="1">
      <c r="A88" s="145"/>
      <c r="C88" s="144"/>
      <c r="Q88" s="144"/>
    </row>
    <row r="89" spans="1:17" ht="15" customHeight="1">
      <c r="A89" s="145"/>
      <c r="C89" s="144"/>
      <c r="Q89" s="144"/>
    </row>
    <row r="90" spans="1:17" ht="15" customHeight="1">
      <c r="A90" s="145"/>
      <c r="B90" s="133"/>
      <c r="C90" s="144"/>
      <c r="E90" s="133"/>
      <c r="F90" s="133"/>
      <c r="G90" s="133"/>
      <c r="H90" s="133"/>
      <c r="I90" s="133"/>
      <c r="J90" s="133"/>
      <c r="K90" s="133"/>
      <c r="L90" s="133"/>
      <c r="M90" s="133"/>
      <c r="N90" s="133"/>
      <c r="O90" s="133"/>
      <c r="P90" s="133"/>
      <c r="Q90" s="144"/>
    </row>
    <row r="91" spans="1:17" ht="15" customHeight="1">
      <c r="A91" s="145"/>
      <c r="B91" s="133"/>
      <c r="C91" s="144"/>
      <c r="D91" s="133"/>
      <c r="E91" s="133"/>
      <c r="F91" s="133"/>
      <c r="G91" s="133"/>
      <c r="H91" s="133"/>
      <c r="I91" s="133"/>
      <c r="J91" s="133"/>
      <c r="K91" s="133"/>
      <c r="L91" s="133"/>
      <c r="M91" s="133"/>
      <c r="N91" s="133"/>
      <c r="O91" s="133"/>
      <c r="P91" s="133"/>
      <c r="Q91" s="144"/>
    </row>
    <row r="92" spans="1:17" ht="15" customHeight="1">
      <c r="A92" s="145"/>
      <c r="C92" s="144"/>
      <c r="D92" s="147" t="s">
        <v>172</v>
      </c>
      <c r="Q92" s="144"/>
    </row>
    <row r="93" spans="1:17" ht="15" customHeight="1">
      <c r="A93" s="145"/>
      <c r="C93" s="144"/>
      <c r="D93" s="146"/>
      <c r="Q93" s="144"/>
    </row>
    <row r="94" spans="1:17" ht="15" customHeight="1">
      <c r="A94" s="145"/>
      <c r="C94" s="144"/>
      <c r="Q94" s="144"/>
    </row>
    <row r="95" spans="1:17" ht="15" customHeight="1">
      <c r="A95" s="145"/>
      <c r="C95" s="144"/>
      <c r="Q95" s="144"/>
    </row>
    <row r="96" spans="1:17" ht="15" customHeight="1">
      <c r="A96" s="145"/>
      <c r="C96" s="144"/>
      <c r="Q96" s="144"/>
    </row>
    <row r="97" spans="1:17" ht="15" customHeight="1">
      <c r="A97" s="145"/>
      <c r="C97" s="144"/>
      <c r="Q97" s="144"/>
    </row>
    <row r="98" spans="1:17" ht="15" customHeight="1">
      <c r="A98" s="145"/>
      <c r="C98" s="144"/>
      <c r="Q98" s="144"/>
    </row>
    <row r="99" spans="1:17" ht="15" customHeight="1">
      <c r="A99" s="145"/>
      <c r="C99" s="144"/>
      <c r="Q99" s="144"/>
    </row>
    <row r="100" spans="1:17" ht="15" customHeight="1">
      <c r="A100" s="145"/>
      <c r="C100" s="144"/>
      <c r="Q100" s="144"/>
    </row>
    <row r="101" spans="1:17" ht="15" customHeight="1">
      <c r="A101" s="145"/>
      <c r="C101" s="144"/>
      <c r="Q101" s="144"/>
    </row>
    <row r="102" spans="1:17" ht="15" customHeight="1">
      <c r="A102" s="145"/>
      <c r="C102" s="144"/>
      <c r="Q102" s="144"/>
    </row>
    <row r="103" spans="1:17" ht="15" customHeight="1">
      <c r="A103" s="145"/>
      <c r="C103" s="144"/>
      <c r="Q103" s="144"/>
    </row>
    <row r="104" spans="1:17" ht="15" customHeight="1">
      <c r="A104" s="145"/>
      <c r="C104" s="144"/>
      <c r="Q104" s="144"/>
    </row>
    <row r="105" spans="1:17" ht="15" customHeight="1">
      <c r="A105" s="145"/>
      <c r="C105" s="144"/>
      <c r="Q105" s="144"/>
    </row>
    <row r="106" spans="1:17" ht="15" customHeight="1">
      <c r="A106" s="145"/>
      <c r="C106" s="144"/>
      <c r="Q106" s="144"/>
    </row>
    <row r="107" spans="1:17" ht="15" customHeight="1">
      <c r="A107" s="145"/>
      <c r="C107" s="144"/>
      <c r="Q107" s="144"/>
    </row>
    <row r="108" spans="1:17" ht="15" customHeight="1">
      <c r="A108" s="145"/>
      <c r="C108" s="144"/>
      <c r="Q108" s="144"/>
    </row>
    <row r="109" spans="1:17" ht="15" customHeight="1">
      <c r="A109" s="145"/>
      <c r="C109" s="144"/>
      <c r="Q109" s="144"/>
    </row>
    <row r="110" spans="1:17" ht="15" customHeight="1">
      <c r="A110" s="145"/>
      <c r="C110" s="144"/>
      <c r="Q110" s="144"/>
    </row>
    <row r="111" spans="1:17" ht="15" customHeight="1">
      <c r="A111" s="145"/>
      <c r="C111" s="144"/>
      <c r="Q111" s="144"/>
    </row>
    <row r="112" spans="1:17" ht="15" customHeight="1">
      <c r="A112" s="145"/>
      <c r="C112" s="144"/>
      <c r="Q112" s="144"/>
    </row>
    <row r="113" spans="1:17" ht="15" customHeight="1">
      <c r="A113" s="145"/>
      <c r="C113" s="144"/>
      <c r="Q113" s="144"/>
    </row>
    <row r="114" spans="1:17" ht="15" customHeight="1">
      <c r="A114" s="145"/>
      <c r="C114" s="144"/>
      <c r="Q114" s="144"/>
    </row>
    <row r="115" spans="1:17" ht="15" customHeight="1">
      <c r="A115" s="143"/>
      <c r="B115" s="142"/>
      <c r="C115" s="139"/>
      <c r="D115" s="142"/>
      <c r="E115" s="142"/>
      <c r="F115" s="142"/>
      <c r="G115" s="142"/>
      <c r="H115" s="142"/>
      <c r="I115" s="142"/>
      <c r="J115" s="142"/>
      <c r="K115" s="142"/>
      <c r="L115" s="142"/>
      <c r="M115" s="142"/>
      <c r="N115" s="142"/>
      <c r="O115" s="142"/>
      <c r="P115" s="142"/>
      <c r="Q115" s="139"/>
    </row>
    <row r="116" spans="1:17" ht="15.75" customHeight="1">
      <c r="A116" s="133"/>
      <c r="B116" s="133"/>
      <c r="C116" s="133"/>
      <c r="D116" s="133"/>
      <c r="E116" s="133"/>
      <c r="F116" s="133"/>
      <c r="G116" s="133"/>
      <c r="H116" s="133"/>
      <c r="I116" s="133"/>
      <c r="J116" s="133"/>
      <c r="K116" s="133"/>
      <c r="L116" s="133"/>
      <c r="M116" s="133"/>
      <c r="N116" s="133"/>
      <c r="O116" s="133"/>
      <c r="P116" s="133"/>
      <c r="Q116" s="133"/>
    </row>
    <row r="117" spans="1:17" ht="15" customHeight="1">
      <c r="A117" s="133"/>
      <c r="B117" s="133"/>
      <c r="C117" s="133"/>
      <c r="D117" s="133"/>
      <c r="E117" s="132"/>
      <c r="F117" s="132"/>
      <c r="G117" s="133"/>
      <c r="H117" s="133"/>
      <c r="I117" s="133"/>
      <c r="J117" s="133"/>
      <c r="K117" s="133"/>
      <c r="L117" s="133"/>
      <c r="M117" s="133"/>
      <c r="N117" s="133"/>
      <c r="O117" s="133"/>
      <c r="P117" s="133"/>
      <c r="Q117" s="133"/>
    </row>
    <row r="118" spans="1:17" ht="15.75" customHeight="1">
      <c r="A118" s="133"/>
      <c r="B118" s="133"/>
      <c r="C118" s="133"/>
      <c r="D118" s="133"/>
      <c r="E118" s="133"/>
      <c r="F118" s="133"/>
      <c r="G118" s="133"/>
      <c r="H118" s="133"/>
      <c r="I118" s="133"/>
      <c r="J118" s="133"/>
      <c r="K118" s="133"/>
      <c r="L118" s="133"/>
      <c r="M118" s="133"/>
      <c r="N118" s="133"/>
      <c r="O118" s="132"/>
      <c r="P118" s="133"/>
      <c r="Q118" s="133"/>
    </row>
    <row r="119" spans="1:17" ht="15.75" customHeight="1">
      <c r="A119" s="132"/>
      <c r="B119" s="131"/>
      <c r="C119" s="130"/>
      <c r="D119" s="131"/>
      <c r="E119" s="131"/>
      <c r="F119" s="131"/>
      <c r="G119" s="131"/>
      <c r="H119" s="131"/>
      <c r="I119" s="131"/>
      <c r="J119" s="130"/>
      <c r="K119" s="131"/>
      <c r="L119" s="131"/>
      <c r="M119" s="131"/>
      <c r="N119" s="131"/>
      <c r="O119" s="131"/>
      <c r="P119" s="131"/>
      <c r="Q119" s="130"/>
    </row>
  </sheetData>
  <sheetProtection/>
  <mergeCells count="23">
    <mergeCell ref="A21:C21"/>
    <mergeCell ref="A22:C22"/>
    <mergeCell ref="J2:K2"/>
    <mergeCell ref="L2:M2"/>
    <mergeCell ref="J12:K12"/>
    <mergeCell ref="D18:E18"/>
    <mergeCell ref="D19:E19"/>
    <mergeCell ref="A25:C25"/>
    <mergeCell ref="A7:C7"/>
    <mergeCell ref="A8:C8"/>
    <mergeCell ref="A9:C9"/>
    <mergeCell ref="A10:C10"/>
    <mergeCell ref="A11:C11"/>
    <mergeCell ref="A17:C17"/>
    <mergeCell ref="A18:C18"/>
    <mergeCell ref="A19:C19"/>
    <mergeCell ref="A20:C20"/>
    <mergeCell ref="N2:O2"/>
    <mergeCell ref="P2:Q2"/>
    <mergeCell ref="D9:E9"/>
    <mergeCell ref="D12:E12"/>
    <mergeCell ref="F2:G2"/>
    <mergeCell ref="H2:I2"/>
  </mergeCells>
  <printOptions/>
  <pageMargins left="0.7086614173228347" right="0.1968503937007874" top="0.7874015748031497" bottom="0.3937007874015748" header="0.5118110236220472" footer="0.5118110236220472"/>
  <pageSetup horizontalDpi="600" verticalDpi="600" orientation="portrait" paperSize="9" scale="98" r:id="rId2"/>
  <rowBreaks count="2" manualBreakCount="2">
    <brk id="60" max="16" man="1"/>
    <brk id="116" max="16" man="1"/>
  </rowBreaks>
  <drawing r:id="rId1"/>
</worksheet>
</file>

<file path=xl/worksheets/sheet4.xml><?xml version="1.0" encoding="utf-8"?>
<worksheet xmlns="http://schemas.openxmlformats.org/spreadsheetml/2006/main" xmlns:r="http://schemas.openxmlformats.org/officeDocument/2006/relationships">
  <dimension ref="B1:L222"/>
  <sheetViews>
    <sheetView view="pageBreakPreview" zoomScaleSheetLayoutView="100" zoomScalePageLayoutView="0" workbookViewId="0" topLeftCell="A1">
      <selection activeCell="G2" sqref="G2"/>
    </sheetView>
  </sheetViews>
  <sheetFormatPr defaultColWidth="9.00390625" defaultRowHeight="13.5"/>
  <cols>
    <col min="1" max="1" width="3.00390625" style="193" customWidth="1"/>
    <col min="2" max="16384" width="9.00390625" style="193" customWidth="1"/>
  </cols>
  <sheetData>
    <row r="1" ht="14.25">
      <c r="B1" s="206"/>
    </row>
    <row r="3" ht="13.5">
      <c r="B3" s="193" t="s">
        <v>712</v>
      </c>
    </row>
    <row r="5" spans="2:10" ht="13.5">
      <c r="B5" s="193" t="s">
        <v>343</v>
      </c>
      <c r="D5" s="218" t="s">
        <v>344</v>
      </c>
      <c r="E5" s="218"/>
      <c r="F5" s="218"/>
      <c r="G5" s="218"/>
      <c r="H5" s="218"/>
      <c r="I5" s="218"/>
      <c r="J5" s="218"/>
    </row>
    <row r="6" spans="4:10" ht="13.5">
      <c r="D6" s="210"/>
      <c r="E6" s="210"/>
      <c r="F6" s="210"/>
      <c r="G6" s="210"/>
      <c r="H6" s="210"/>
      <c r="I6" s="210"/>
      <c r="J6" s="210"/>
    </row>
    <row r="7" spans="2:10" ht="13.5">
      <c r="B7" s="193" t="s">
        <v>342</v>
      </c>
      <c r="D7" s="212" t="s">
        <v>345</v>
      </c>
      <c r="E7" s="212"/>
      <c r="F7" s="212"/>
      <c r="G7" s="212"/>
      <c r="H7" s="212"/>
      <c r="I7" s="212"/>
      <c r="J7" s="212"/>
    </row>
    <row r="9" spans="2:10" ht="13.5">
      <c r="B9" s="193" t="s">
        <v>341</v>
      </c>
      <c r="D9" s="205" t="s">
        <v>340</v>
      </c>
      <c r="E9" s="205"/>
      <c r="F9" s="205"/>
      <c r="G9" s="205"/>
      <c r="H9" s="205"/>
      <c r="I9" s="205"/>
      <c r="J9" s="205"/>
    </row>
    <row r="10" spans="4:10" ht="13.5">
      <c r="D10" s="210"/>
      <c r="E10" s="210"/>
      <c r="F10" s="210"/>
      <c r="G10" s="210"/>
      <c r="H10" s="210"/>
      <c r="I10" s="210"/>
      <c r="J10" s="210"/>
    </row>
    <row r="11" spans="2:10" ht="13.5">
      <c r="B11" s="193" t="s">
        <v>339</v>
      </c>
      <c r="D11" s="211" t="s">
        <v>338</v>
      </c>
      <c r="E11" s="211"/>
      <c r="F11" s="211"/>
      <c r="G11" s="211"/>
      <c r="H11" s="211"/>
      <c r="I11" s="211"/>
      <c r="J11" s="211"/>
    </row>
    <row r="13" spans="2:8" ht="13.5">
      <c r="B13" s="193" t="s">
        <v>337</v>
      </c>
      <c r="D13" s="213" t="s">
        <v>336</v>
      </c>
      <c r="F13" s="213" t="s">
        <v>335</v>
      </c>
      <c r="H13" s="213" t="s">
        <v>334</v>
      </c>
    </row>
    <row r="14" spans="4:10" ht="13.5">
      <c r="D14" s="210"/>
      <c r="E14" s="210"/>
      <c r="F14" s="210"/>
      <c r="G14" s="210"/>
      <c r="H14" s="210"/>
      <c r="I14" s="210"/>
      <c r="J14" s="210"/>
    </row>
    <row r="15" spans="4:10" ht="15.75">
      <c r="D15" s="209" t="s">
        <v>2</v>
      </c>
      <c r="E15" s="208" t="s">
        <v>346</v>
      </c>
      <c r="F15" s="208"/>
      <c r="G15" s="209"/>
      <c r="H15" s="209" t="s">
        <v>1</v>
      </c>
      <c r="I15" s="208" t="s">
        <v>346</v>
      </c>
      <c r="J15" s="208"/>
    </row>
    <row r="17" spans="2:10" ht="13.5">
      <c r="B17" s="193" t="s">
        <v>333</v>
      </c>
      <c r="D17" s="211" t="s">
        <v>332</v>
      </c>
      <c r="E17" s="211"/>
      <c r="F17" s="211"/>
      <c r="G17" s="211"/>
      <c r="H17" s="211"/>
      <c r="I17" s="211"/>
      <c r="J17" s="211"/>
    </row>
    <row r="19" spans="2:10" ht="13.5">
      <c r="B19" s="193" t="s">
        <v>331</v>
      </c>
      <c r="D19" s="193" t="s">
        <v>273</v>
      </c>
      <c r="E19" s="213" t="s">
        <v>330</v>
      </c>
      <c r="F19" s="213"/>
      <c r="G19" s="213"/>
      <c r="H19" s="213"/>
      <c r="I19" s="213"/>
      <c r="J19" s="213"/>
    </row>
    <row r="20" spans="4:10" ht="13.5">
      <c r="D20" s="210"/>
      <c r="E20" s="210"/>
      <c r="F20" s="210"/>
      <c r="G20" s="210"/>
      <c r="H20" s="210"/>
      <c r="I20" s="210"/>
      <c r="J20" s="210"/>
    </row>
    <row r="21" spans="4:10" ht="13.5">
      <c r="D21" s="209" t="s">
        <v>272</v>
      </c>
      <c r="E21" s="212" t="s">
        <v>330</v>
      </c>
      <c r="F21" s="212"/>
      <c r="G21" s="212"/>
      <c r="H21" s="212"/>
      <c r="I21" s="212"/>
      <c r="J21" s="212"/>
    </row>
    <row r="23" spans="2:10" ht="13.5">
      <c r="B23" s="193" t="s">
        <v>329</v>
      </c>
      <c r="D23" s="208" t="s">
        <v>328</v>
      </c>
      <c r="E23" s="208"/>
      <c r="F23" s="208"/>
      <c r="G23" s="208"/>
      <c r="H23" s="208"/>
      <c r="I23" s="208"/>
      <c r="J23" s="208"/>
    </row>
    <row r="24" spans="4:10" ht="13.5">
      <c r="D24" s="193" t="s">
        <v>327</v>
      </c>
      <c r="F24" s="205" t="s">
        <v>326</v>
      </c>
      <c r="G24" s="205"/>
      <c r="H24" s="205"/>
      <c r="I24" s="205"/>
      <c r="J24" s="205"/>
    </row>
    <row r="25" spans="4:10" ht="13.5">
      <c r="D25" s="193" t="s">
        <v>325</v>
      </c>
      <c r="F25" s="215"/>
      <c r="G25" s="215"/>
      <c r="H25" s="215"/>
      <c r="I25" s="215"/>
      <c r="J25" s="215"/>
    </row>
    <row r="26" spans="4:10" ht="13.5">
      <c r="D26" s="193" t="s">
        <v>308</v>
      </c>
      <c r="F26" s="215" t="s">
        <v>307</v>
      </c>
      <c r="G26" s="215"/>
      <c r="H26" s="215"/>
      <c r="I26" s="215"/>
      <c r="J26" s="215"/>
    </row>
    <row r="28" spans="2:10" ht="15.75">
      <c r="B28" s="193" t="s">
        <v>324</v>
      </c>
      <c r="D28" s="193" t="s">
        <v>323</v>
      </c>
      <c r="F28" s="211" t="s">
        <v>322</v>
      </c>
      <c r="G28" s="209"/>
      <c r="H28" s="209" t="s">
        <v>319</v>
      </c>
      <c r="I28" s="211" t="s">
        <v>321</v>
      </c>
      <c r="J28" s="209" t="s">
        <v>318</v>
      </c>
    </row>
    <row r="29" spans="6:10" ht="15.75">
      <c r="F29" s="217" t="s">
        <v>320</v>
      </c>
      <c r="G29" s="207"/>
      <c r="H29" s="207" t="s">
        <v>319</v>
      </c>
      <c r="I29" s="217"/>
      <c r="J29" s="209" t="s">
        <v>318</v>
      </c>
    </row>
    <row r="30" spans="6:10" ht="15.75">
      <c r="F30" s="217" t="s">
        <v>320</v>
      </c>
      <c r="G30" s="207"/>
      <c r="H30" s="207" t="s">
        <v>319</v>
      </c>
      <c r="I30" s="217"/>
      <c r="J30" s="209" t="s">
        <v>318</v>
      </c>
    </row>
    <row r="31" spans="4:10" ht="13.5">
      <c r="D31" s="193" t="s">
        <v>308</v>
      </c>
      <c r="F31" s="217" t="s">
        <v>307</v>
      </c>
      <c r="G31" s="217"/>
      <c r="H31" s="217"/>
      <c r="I31" s="217"/>
      <c r="J31" s="217"/>
    </row>
    <row r="33" spans="4:10" ht="13.5">
      <c r="D33" s="193" t="s">
        <v>317</v>
      </c>
      <c r="F33" s="209" t="s">
        <v>316</v>
      </c>
      <c r="G33" s="209"/>
      <c r="H33" s="212"/>
      <c r="I33" s="212"/>
      <c r="J33" s="212"/>
    </row>
    <row r="34" spans="6:10" ht="13.5">
      <c r="F34" s="207" t="s">
        <v>315</v>
      </c>
      <c r="G34" s="207"/>
      <c r="H34" s="216"/>
      <c r="I34" s="216"/>
      <c r="J34" s="216"/>
    </row>
    <row r="35" spans="6:10" ht="13.5">
      <c r="F35" s="207" t="s">
        <v>314</v>
      </c>
      <c r="G35" s="207"/>
      <c r="H35" s="216"/>
      <c r="I35" s="216"/>
      <c r="J35" s="216"/>
    </row>
    <row r="36" spans="6:10" ht="13.5">
      <c r="F36" s="207" t="s">
        <v>313</v>
      </c>
      <c r="G36" s="207"/>
      <c r="H36" s="216"/>
      <c r="I36" s="216"/>
      <c r="J36" s="216"/>
    </row>
    <row r="37" spans="4:10" ht="13.5">
      <c r="D37" s="193" t="s">
        <v>308</v>
      </c>
      <c r="F37" s="216" t="s">
        <v>307</v>
      </c>
      <c r="G37" s="216"/>
      <c r="H37" s="216"/>
      <c r="I37" s="216"/>
      <c r="J37" s="216"/>
    </row>
    <row r="39" spans="4:10" ht="13.5">
      <c r="D39" s="193" t="s">
        <v>312</v>
      </c>
      <c r="F39" s="209" t="s">
        <v>311</v>
      </c>
      <c r="G39" s="209"/>
      <c r="H39" s="208"/>
      <c r="I39" s="208"/>
      <c r="J39" s="208"/>
    </row>
    <row r="40" spans="6:10" ht="13.5">
      <c r="F40" s="207" t="s">
        <v>310</v>
      </c>
      <c r="G40" s="207"/>
      <c r="H40" s="215"/>
      <c r="I40" s="215"/>
      <c r="J40" s="215"/>
    </row>
    <row r="41" spans="6:10" ht="13.5">
      <c r="F41" s="207" t="s">
        <v>309</v>
      </c>
      <c r="G41" s="207"/>
      <c r="H41" s="215"/>
      <c r="I41" s="215"/>
      <c r="J41" s="215"/>
    </row>
    <row r="42" spans="4:10" ht="13.5">
      <c r="D42" s="193" t="s">
        <v>308</v>
      </c>
      <c r="F42" s="215" t="s">
        <v>307</v>
      </c>
      <c r="G42" s="215"/>
      <c r="H42" s="215"/>
      <c r="I42" s="215"/>
      <c r="J42" s="215"/>
    </row>
    <row r="53" ht="13.5">
      <c r="B53" s="193" t="s">
        <v>306</v>
      </c>
    </row>
    <row r="54" spans="4:10" ht="13.5">
      <c r="D54" s="193" t="s">
        <v>305</v>
      </c>
      <c r="F54" s="205" t="s">
        <v>347</v>
      </c>
      <c r="G54" s="205"/>
      <c r="H54" s="205"/>
      <c r="J54" s="194"/>
    </row>
    <row r="55" spans="5:10" ht="13.5">
      <c r="E55" s="210"/>
      <c r="F55" s="210"/>
      <c r="G55" s="210"/>
      <c r="H55" s="210"/>
      <c r="I55" s="210"/>
      <c r="J55" s="194"/>
    </row>
    <row r="56" spans="4:10" ht="13.5">
      <c r="D56" s="193" t="s">
        <v>304</v>
      </c>
      <c r="E56" s="209"/>
      <c r="F56" s="212" t="s">
        <v>348</v>
      </c>
      <c r="G56" s="212"/>
      <c r="H56" s="209"/>
      <c r="I56" s="209"/>
      <c r="J56" s="194"/>
    </row>
    <row r="57" ht="13.5">
      <c r="J57" s="194"/>
    </row>
    <row r="58" spans="4:10" ht="13.5">
      <c r="D58" s="193" t="s">
        <v>303</v>
      </c>
      <c r="E58" s="209"/>
      <c r="F58" s="209" t="s">
        <v>302</v>
      </c>
      <c r="G58" s="209"/>
      <c r="H58" s="211" t="s">
        <v>349</v>
      </c>
      <c r="I58" s="211"/>
      <c r="J58" s="194"/>
    </row>
    <row r="59" spans="5:10" ht="13.5">
      <c r="E59" s="207"/>
      <c r="F59" s="215" t="s">
        <v>350</v>
      </c>
      <c r="G59" s="215"/>
      <c r="H59" s="215"/>
      <c r="I59" s="207"/>
      <c r="J59" s="209"/>
    </row>
    <row r="60" spans="5:10" ht="13.5">
      <c r="E60" s="194"/>
      <c r="J60" s="194"/>
    </row>
    <row r="61" spans="5:10" ht="13.5">
      <c r="E61" s="194"/>
      <c r="J61" s="194"/>
    </row>
    <row r="63" ht="13.5">
      <c r="B63" s="193" t="s">
        <v>713</v>
      </c>
    </row>
    <row r="65" ht="13.5">
      <c r="B65" s="193" t="s">
        <v>301</v>
      </c>
    </row>
    <row r="67" spans="3:4" ht="13.5">
      <c r="C67" s="214" t="s">
        <v>300</v>
      </c>
      <c r="D67" s="193" t="s">
        <v>299</v>
      </c>
    </row>
    <row r="68" spans="3:6" ht="13.5">
      <c r="C68" s="214" t="s">
        <v>297</v>
      </c>
      <c r="D68" s="193" t="s">
        <v>298</v>
      </c>
      <c r="F68" s="193" t="s">
        <v>294</v>
      </c>
    </row>
    <row r="69" spans="3:4" ht="13.5">
      <c r="C69" s="214" t="s">
        <v>297</v>
      </c>
      <c r="D69" s="193" t="s">
        <v>296</v>
      </c>
    </row>
    <row r="70" spans="3:7" ht="13.5">
      <c r="C70" s="214"/>
      <c r="E70" s="193" t="s">
        <v>295</v>
      </c>
      <c r="G70" s="193" t="s">
        <v>275</v>
      </c>
    </row>
    <row r="71" spans="3:7" ht="13.5">
      <c r="C71" s="214"/>
      <c r="G71" s="193" t="s">
        <v>294</v>
      </c>
    </row>
    <row r="72" spans="3:4" ht="13.5">
      <c r="C72" s="214" t="s">
        <v>281</v>
      </c>
      <c r="D72" s="193" t="s">
        <v>293</v>
      </c>
    </row>
    <row r="73" spans="3:8" ht="13.5">
      <c r="C73" s="214"/>
      <c r="D73" s="193" t="s">
        <v>292</v>
      </c>
      <c r="H73" s="193" t="s">
        <v>275</v>
      </c>
    </row>
    <row r="74" spans="3:4" ht="13.5">
      <c r="C74" s="214" t="s">
        <v>281</v>
      </c>
      <c r="D74" s="193" t="s">
        <v>291</v>
      </c>
    </row>
    <row r="75" spans="3:8" ht="13.5">
      <c r="C75" s="214"/>
      <c r="D75" s="193" t="s">
        <v>290</v>
      </c>
      <c r="H75" s="193" t="s">
        <v>275</v>
      </c>
    </row>
    <row r="76" spans="3:4" ht="13.5">
      <c r="C76" s="214" t="s">
        <v>281</v>
      </c>
      <c r="D76" s="193" t="s">
        <v>289</v>
      </c>
    </row>
    <row r="77" spans="3:8" ht="13.5">
      <c r="C77" s="214"/>
      <c r="D77" s="193" t="s">
        <v>288</v>
      </c>
      <c r="H77" s="193" t="s">
        <v>275</v>
      </c>
    </row>
    <row r="78" spans="3:4" ht="13.5">
      <c r="C78" s="214" t="s">
        <v>281</v>
      </c>
      <c r="D78" s="193" t="s">
        <v>287</v>
      </c>
    </row>
    <row r="79" spans="3:8" ht="13.5">
      <c r="C79" s="214"/>
      <c r="H79" s="193" t="s">
        <v>278</v>
      </c>
    </row>
    <row r="80" spans="3:4" ht="13.5">
      <c r="C80" s="214" t="s">
        <v>281</v>
      </c>
      <c r="D80" s="193" t="s">
        <v>286</v>
      </c>
    </row>
    <row r="81" spans="3:8" ht="13.5">
      <c r="C81" s="214"/>
      <c r="H81" s="193" t="s">
        <v>285</v>
      </c>
    </row>
    <row r="82" spans="3:8" ht="13.5">
      <c r="C82" s="214" t="s">
        <v>281</v>
      </c>
      <c r="D82" s="193" t="s">
        <v>284</v>
      </c>
      <c r="H82" s="193" t="s">
        <v>283</v>
      </c>
    </row>
    <row r="83" spans="3:9" ht="13.5">
      <c r="C83" s="214" t="s">
        <v>281</v>
      </c>
      <c r="D83" s="193" t="s">
        <v>280</v>
      </c>
      <c r="G83" s="193" t="s">
        <v>282</v>
      </c>
      <c r="I83" s="193" t="s">
        <v>278</v>
      </c>
    </row>
    <row r="84" spans="3:9" ht="13.5">
      <c r="C84" s="214" t="s">
        <v>281</v>
      </c>
      <c r="D84" s="193" t="s">
        <v>280</v>
      </c>
      <c r="G84" s="193" t="s">
        <v>279</v>
      </c>
      <c r="I84" s="193" t="s">
        <v>278</v>
      </c>
    </row>
    <row r="85" spans="3:8" ht="13.5">
      <c r="C85" s="214" t="s">
        <v>277</v>
      </c>
      <c r="D85" s="193" t="s">
        <v>276</v>
      </c>
      <c r="H85" s="193" t="s">
        <v>275</v>
      </c>
    </row>
    <row r="88" ht="13.5">
      <c r="B88" s="193" t="s">
        <v>274</v>
      </c>
    </row>
    <row r="90" spans="3:4" ht="13.5">
      <c r="C90" s="193" t="s">
        <v>273</v>
      </c>
      <c r="D90" s="487" t="s">
        <v>671</v>
      </c>
    </row>
    <row r="91" spans="3:6" ht="13.5">
      <c r="C91" s="210"/>
      <c r="D91" s="210"/>
      <c r="E91" s="210"/>
      <c r="F91" s="210"/>
    </row>
    <row r="92" spans="3:6" ht="13.5">
      <c r="C92" s="209" t="s">
        <v>272</v>
      </c>
      <c r="D92" s="487" t="s">
        <v>671</v>
      </c>
      <c r="E92" s="209"/>
      <c r="F92" s="209"/>
    </row>
    <row r="94" ht="13.5">
      <c r="B94" s="193" t="s">
        <v>271</v>
      </c>
    </row>
    <row r="95" spans="5:10" ht="13.5">
      <c r="E95" s="211"/>
      <c r="F95" s="211"/>
      <c r="G95" s="211"/>
      <c r="H95" s="211"/>
      <c r="I95" s="211"/>
      <c r="J95" s="211"/>
    </row>
    <row r="96" spans="3:10" ht="13.5">
      <c r="C96" s="193" t="s">
        <v>270</v>
      </c>
      <c r="E96" s="205"/>
      <c r="F96" s="205"/>
      <c r="G96" s="205"/>
      <c r="H96" s="205"/>
      <c r="I96" s="205"/>
      <c r="J96" s="205"/>
    </row>
    <row r="97" spans="3:10" ht="13.5">
      <c r="C97" s="210"/>
      <c r="D97" s="210"/>
      <c r="E97" s="210"/>
      <c r="F97" s="210"/>
      <c r="G97" s="210"/>
      <c r="H97" s="210"/>
      <c r="I97" s="210"/>
      <c r="J97" s="210"/>
    </row>
    <row r="98" spans="3:10" ht="13.5">
      <c r="C98" s="209" t="s">
        <v>269</v>
      </c>
      <c r="D98" s="209"/>
      <c r="E98" s="208" t="s">
        <v>351</v>
      </c>
      <c r="F98" s="208"/>
      <c r="G98" s="208"/>
      <c r="H98" s="208" t="s">
        <v>348</v>
      </c>
      <c r="I98" s="208"/>
      <c r="J98" s="208"/>
    </row>
    <row r="100" spans="3:10" ht="13.5">
      <c r="C100" s="209" t="s">
        <v>268</v>
      </c>
      <c r="D100" s="209"/>
      <c r="E100" s="208"/>
      <c r="F100" s="208"/>
      <c r="G100" s="208"/>
      <c r="H100" s="208"/>
      <c r="I100" s="208"/>
      <c r="J100" s="208"/>
    </row>
    <row r="102" ht="13.5">
      <c r="B102" s="193" t="s">
        <v>267</v>
      </c>
    </row>
    <row r="103" ht="14.25" customHeight="1"/>
    <row r="104" spans="3:10" ht="14.25" customHeight="1">
      <c r="C104" s="207"/>
      <c r="D104" s="207"/>
      <c r="E104" s="207"/>
      <c r="F104" s="207"/>
      <c r="G104" s="207"/>
      <c r="H104" s="207"/>
      <c r="I104" s="207"/>
      <c r="J104" s="207"/>
    </row>
    <row r="105" spans="3:10" ht="14.25" customHeight="1">
      <c r="C105" s="207"/>
      <c r="D105" s="207"/>
      <c r="E105" s="207"/>
      <c r="F105" s="207"/>
      <c r="G105" s="207"/>
      <c r="H105" s="207"/>
      <c r="I105" s="207"/>
      <c r="J105" s="207"/>
    </row>
    <row r="106" spans="3:10" ht="14.25" customHeight="1">
      <c r="C106" s="207"/>
      <c r="D106" s="207"/>
      <c r="E106" s="207"/>
      <c r="F106" s="207"/>
      <c r="G106" s="207"/>
      <c r="H106" s="207"/>
      <c r="I106" s="207"/>
      <c r="J106" s="207"/>
    </row>
    <row r="107" spans="3:10" ht="14.25" customHeight="1">
      <c r="C107" s="207"/>
      <c r="D107" s="207"/>
      <c r="E107" s="207"/>
      <c r="F107" s="207"/>
      <c r="G107" s="207"/>
      <c r="H107" s="207"/>
      <c r="I107" s="207"/>
      <c r="J107" s="207"/>
    </row>
    <row r="108" spans="3:10" ht="14.25" customHeight="1">
      <c r="C108" s="207"/>
      <c r="D108" s="207"/>
      <c r="E108" s="207"/>
      <c r="F108" s="207"/>
      <c r="G108" s="207"/>
      <c r="H108" s="207"/>
      <c r="I108" s="207"/>
      <c r="J108" s="207"/>
    </row>
    <row r="109" spans="3:10" ht="14.25" customHeight="1">
      <c r="C109" s="207"/>
      <c r="D109" s="207"/>
      <c r="E109" s="207"/>
      <c r="F109" s="207"/>
      <c r="G109" s="207"/>
      <c r="H109" s="207"/>
      <c r="I109" s="207"/>
      <c r="J109" s="207"/>
    </row>
    <row r="110" spans="3:10" ht="14.25" customHeight="1">
      <c r="C110" s="207"/>
      <c r="D110" s="207"/>
      <c r="E110" s="207"/>
      <c r="F110" s="207"/>
      <c r="G110" s="207"/>
      <c r="H110" s="207"/>
      <c r="I110" s="207"/>
      <c r="J110" s="207"/>
    </row>
    <row r="111" spans="3:10" ht="14.25" customHeight="1">
      <c r="C111" s="207"/>
      <c r="D111" s="207"/>
      <c r="E111" s="207"/>
      <c r="F111" s="207"/>
      <c r="G111" s="207"/>
      <c r="H111" s="207"/>
      <c r="I111" s="207"/>
      <c r="J111" s="207"/>
    </row>
    <row r="112" spans="3:10" ht="14.25" customHeight="1">
      <c r="C112" s="207"/>
      <c r="D112" s="207"/>
      <c r="E112" s="207"/>
      <c r="F112" s="207"/>
      <c r="G112" s="207"/>
      <c r="H112" s="207"/>
      <c r="I112" s="207"/>
      <c r="J112" s="207"/>
    </row>
    <row r="113" spans="3:10" ht="14.25" customHeight="1">
      <c r="C113" s="207"/>
      <c r="D113" s="207"/>
      <c r="E113" s="207"/>
      <c r="F113" s="207"/>
      <c r="G113" s="207"/>
      <c r="H113" s="207"/>
      <c r="I113" s="207"/>
      <c r="J113" s="207"/>
    </row>
    <row r="114" spans="3:10" ht="14.25" customHeight="1">
      <c r="C114" s="207"/>
      <c r="D114" s="207"/>
      <c r="E114" s="207"/>
      <c r="F114" s="207"/>
      <c r="G114" s="207"/>
      <c r="H114" s="207"/>
      <c r="I114" s="207"/>
      <c r="J114" s="207"/>
    </row>
    <row r="115" spans="3:10" ht="14.25" customHeight="1">
      <c r="C115" s="207"/>
      <c r="D115" s="207"/>
      <c r="E115" s="207"/>
      <c r="F115" s="207"/>
      <c r="G115" s="207"/>
      <c r="H115" s="207"/>
      <c r="I115" s="207"/>
      <c r="J115" s="207"/>
    </row>
    <row r="116" spans="3:10" ht="14.25" customHeight="1">
      <c r="C116" s="207"/>
      <c r="D116" s="207"/>
      <c r="E116" s="207"/>
      <c r="F116" s="207"/>
      <c r="G116" s="207"/>
      <c r="H116" s="207"/>
      <c r="I116" s="207"/>
      <c r="J116" s="207"/>
    </row>
    <row r="117" spans="3:10" ht="14.25" customHeight="1">
      <c r="C117" s="207"/>
      <c r="D117" s="207"/>
      <c r="E117" s="207"/>
      <c r="F117" s="207"/>
      <c r="G117" s="207"/>
      <c r="H117" s="207"/>
      <c r="I117" s="207"/>
      <c r="J117" s="207"/>
    </row>
    <row r="118" spans="3:10" ht="14.25" customHeight="1">
      <c r="C118" s="207"/>
      <c r="D118" s="207"/>
      <c r="E118" s="207"/>
      <c r="F118" s="207"/>
      <c r="G118" s="207"/>
      <c r="H118" s="207"/>
      <c r="I118" s="207"/>
      <c r="J118" s="207"/>
    </row>
    <row r="119" spans="3:10" ht="14.25" customHeight="1">
      <c r="C119" s="207"/>
      <c r="D119" s="207"/>
      <c r="E119" s="207"/>
      <c r="F119" s="207"/>
      <c r="G119" s="207"/>
      <c r="H119" s="207"/>
      <c r="I119" s="207"/>
      <c r="J119" s="207"/>
    </row>
    <row r="120" spans="3:10" ht="14.25" customHeight="1">
      <c r="C120" s="207"/>
      <c r="D120" s="207"/>
      <c r="E120" s="207"/>
      <c r="F120" s="207"/>
      <c r="G120" s="207"/>
      <c r="H120" s="207"/>
      <c r="I120" s="207"/>
      <c r="J120" s="207"/>
    </row>
    <row r="121" spans="2:3" ht="14.25">
      <c r="B121" s="206"/>
      <c r="C121" s="206"/>
    </row>
    <row r="126" spans="2:3" ht="13.5">
      <c r="B126" s="205"/>
      <c r="C126" s="205"/>
    </row>
    <row r="129" spans="2:11" ht="13.5">
      <c r="B129" s="204"/>
      <c r="C129" s="204"/>
      <c r="D129" s="204"/>
      <c r="E129" s="204"/>
      <c r="F129" s="204"/>
      <c r="G129" s="204"/>
      <c r="H129" s="204"/>
      <c r="I129" s="204"/>
      <c r="J129" s="204"/>
      <c r="K129" s="204"/>
    </row>
    <row r="131" spans="2:11" ht="13.5">
      <c r="B131" s="204"/>
      <c r="C131" s="204"/>
      <c r="D131" s="204"/>
      <c r="E131" s="204"/>
      <c r="F131" s="204"/>
      <c r="G131" s="204"/>
      <c r="H131" s="204"/>
      <c r="I131" s="204"/>
      <c r="J131" s="204"/>
      <c r="K131" s="204"/>
    </row>
    <row r="133" spans="2:3" ht="13.5">
      <c r="B133" s="205"/>
      <c r="C133" s="205"/>
    </row>
    <row r="136" spans="2:3" ht="13.5">
      <c r="B136" s="205"/>
      <c r="C136" s="205"/>
    </row>
    <row r="138" spans="2:11" ht="13.5">
      <c r="B138" s="204"/>
      <c r="C138" s="204"/>
      <c r="D138" s="204"/>
      <c r="E138" s="204"/>
      <c r="F138" s="204"/>
      <c r="G138" s="204"/>
      <c r="H138" s="204"/>
      <c r="I138" s="204"/>
      <c r="J138" s="204"/>
      <c r="K138" s="204"/>
    </row>
    <row r="142" spans="2:12" ht="13.5">
      <c r="B142" s="204"/>
      <c r="C142" s="204"/>
      <c r="D142" s="204"/>
      <c r="E142" s="204"/>
      <c r="F142" s="204"/>
      <c r="G142" s="204"/>
      <c r="H142" s="204"/>
      <c r="I142" s="204"/>
      <c r="J142" s="204"/>
      <c r="K142" s="204"/>
      <c r="L142" s="204"/>
    </row>
    <row r="145" spans="2:4" ht="13.5">
      <c r="B145" s="205"/>
      <c r="C145" s="205"/>
      <c r="D145" s="205"/>
    </row>
    <row r="149" spans="2:3" ht="13.5">
      <c r="B149" s="205"/>
      <c r="C149" s="205"/>
    </row>
    <row r="151" spans="2:11" ht="13.5">
      <c r="B151" s="204"/>
      <c r="C151" s="204"/>
      <c r="D151" s="204"/>
      <c r="E151" s="204"/>
      <c r="F151" s="204"/>
      <c r="G151" s="204"/>
      <c r="H151" s="204"/>
      <c r="I151" s="204"/>
      <c r="J151" s="204"/>
      <c r="K151" s="204"/>
    </row>
    <row r="153" spans="2:12" ht="13.5">
      <c r="B153" s="204"/>
      <c r="C153" s="204"/>
      <c r="D153" s="204"/>
      <c r="E153" s="204"/>
      <c r="F153" s="204"/>
      <c r="G153" s="204"/>
      <c r="H153" s="204"/>
      <c r="I153" s="204"/>
      <c r="J153" s="204"/>
      <c r="K153" s="204"/>
      <c r="L153" s="204"/>
    </row>
    <row r="156" spans="2:3" ht="13.5">
      <c r="B156" s="205"/>
      <c r="C156" s="205"/>
    </row>
    <row r="157" spans="2:12" ht="13.5">
      <c r="B157" s="204"/>
      <c r="C157" s="204"/>
      <c r="D157" s="204"/>
      <c r="E157" s="204"/>
      <c r="F157" s="204"/>
      <c r="G157" s="204"/>
      <c r="H157" s="204"/>
      <c r="I157" s="204"/>
      <c r="J157" s="204"/>
      <c r="K157" s="204"/>
      <c r="L157" s="204"/>
    </row>
    <row r="182" spans="4:6" ht="13.5">
      <c r="D182" s="194"/>
      <c r="E182" s="194"/>
      <c r="F182" s="194"/>
    </row>
    <row r="183" spans="4:6" ht="13.5">
      <c r="D183" s="194"/>
      <c r="E183" s="194"/>
      <c r="F183" s="194"/>
    </row>
    <row r="184" spans="4:6" ht="13.5">
      <c r="D184" s="194"/>
      <c r="E184" s="194"/>
      <c r="F184" s="194"/>
    </row>
    <row r="188" spans="2:11" ht="13.5">
      <c r="B188" s="201"/>
      <c r="C188" s="201"/>
      <c r="D188" s="201"/>
      <c r="E188" s="203"/>
      <c r="F188" s="201"/>
      <c r="G188" s="201"/>
      <c r="H188" s="201"/>
      <c r="I188" s="203"/>
      <c r="J188" s="201"/>
      <c r="K188" s="201"/>
    </row>
    <row r="189" spans="2:11" ht="13.5">
      <c r="B189" s="201"/>
      <c r="C189" s="201"/>
      <c r="D189" s="201"/>
      <c r="E189" s="201"/>
      <c r="F189" s="201"/>
      <c r="G189" s="201"/>
      <c r="H189" s="201"/>
      <c r="I189" s="201"/>
      <c r="J189" s="201"/>
      <c r="K189" s="201"/>
    </row>
    <row r="190" spans="2:11" ht="13.5">
      <c r="B190" s="201"/>
      <c r="C190" s="202"/>
      <c r="D190" s="199"/>
      <c r="E190" s="201"/>
      <c r="F190" s="201"/>
      <c r="G190" s="202"/>
      <c r="H190" s="199"/>
      <c r="I190" s="201"/>
      <c r="J190" s="201"/>
      <c r="K190" s="201"/>
    </row>
    <row r="191" spans="2:11" ht="13.5">
      <c r="B191" s="201"/>
      <c r="C191" s="202"/>
      <c r="D191" s="199"/>
      <c r="E191" s="201"/>
      <c r="F191" s="201"/>
      <c r="G191" s="202"/>
      <c r="H191" s="199"/>
      <c r="I191" s="201"/>
      <c r="J191" s="201"/>
      <c r="K191" s="201"/>
    </row>
    <row r="192" spans="2:11" ht="13.5">
      <c r="B192" s="201"/>
      <c r="C192" s="202"/>
      <c r="D192" s="199"/>
      <c r="E192" s="201"/>
      <c r="F192" s="201"/>
      <c r="G192" s="202"/>
      <c r="H192" s="199"/>
      <c r="I192" s="201"/>
      <c r="J192" s="201"/>
      <c r="K192" s="201"/>
    </row>
    <row r="193" spans="2:11" ht="13.5">
      <c r="B193" s="201"/>
      <c r="C193" s="202"/>
      <c r="D193" s="199"/>
      <c r="E193" s="201"/>
      <c r="F193" s="201"/>
      <c r="G193" s="202"/>
      <c r="H193" s="199"/>
      <c r="I193" s="201"/>
      <c r="J193" s="201"/>
      <c r="K193" s="201"/>
    </row>
    <row r="194" spans="2:11" ht="13.5">
      <c r="B194" s="201"/>
      <c r="C194" s="202"/>
      <c r="D194" s="199"/>
      <c r="E194" s="201"/>
      <c r="F194" s="201"/>
      <c r="G194" s="202"/>
      <c r="H194" s="199"/>
      <c r="I194" s="201"/>
      <c r="J194" s="201"/>
      <c r="K194" s="201"/>
    </row>
    <row r="195" spans="2:11" ht="13.5">
      <c r="B195" s="201"/>
      <c r="C195" s="202"/>
      <c r="D195" s="199"/>
      <c r="E195" s="201"/>
      <c r="F195" s="201"/>
      <c r="G195" s="202"/>
      <c r="H195" s="199"/>
      <c r="I195" s="201"/>
      <c r="J195" s="201"/>
      <c r="K195" s="201"/>
    </row>
    <row r="202" spans="7:10" ht="13.5">
      <c r="G202" s="201"/>
      <c r="H202" s="201"/>
      <c r="I202" s="194"/>
      <c r="J202" s="194"/>
    </row>
    <row r="203" spans="7:10" ht="13.5">
      <c r="G203" s="201"/>
      <c r="H203" s="201"/>
      <c r="I203" s="194"/>
      <c r="J203" s="194"/>
    </row>
    <row r="204" spans="7:10" ht="13.5">
      <c r="G204" s="199"/>
      <c r="H204" s="199"/>
      <c r="I204" s="200"/>
      <c r="J204" s="194"/>
    </row>
    <row r="205" spans="7:10" ht="13.5">
      <c r="G205" s="199"/>
      <c r="H205" s="199"/>
      <c r="I205" s="200"/>
      <c r="J205" s="194"/>
    </row>
    <row r="206" spans="7:10" ht="13.5">
      <c r="G206" s="199"/>
      <c r="H206" s="199"/>
      <c r="I206" s="200"/>
      <c r="J206" s="194"/>
    </row>
    <row r="207" spans="7:10" ht="13.5">
      <c r="G207" s="199"/>
      <c r="H207" s="199"/>
      <c r="I207" s="200"/>
      <c r="J207" s="194"/>
    </row>
    <row r="208" spans="7:10" ht="13.5">
      <c r="G208" s="199"/>
      <c r="H208" s="199"/>
      <c r="I208" s="200"/>
      <c r="J208" s="194"/>
    </row>
    <row r="209" spans="7:10" ht="13.5">
      <c r="G209" s="199"/>
      <c r="H209" s="199"/>
      <c r="I209" s="200"/>
      <c r="J209" s="194"/>
    </row>
    <row r="210" spans="7:10" ht="13.5">
      <c r="G210" s="199"/>
      <c r="H210" s="199"/>
      <c r="I210" s="200"/>
      <c r="J210" s="194"/>
    </row>
    <row r="211" spans="7:10" ht="13.5">
      <c r="G211" s="199"/>
      <c r="H211" s="199"/>
      <c r="I211" s="200"/>
      <c r="J211" s="194"/>
    </row>
    <row r="212" spans="7:10" ht="13.5">
      <c r="G212" s="199"/>
      <c r="H212" s="199"/>
      <c r="I212" s="200"/>
      <c r="J212" s="194"/>
    </row>
    <row r="213" spans="7:10" ht="13.5">
      <c r="G213" s="199"/>
      <c r="H213" s="199"/>
      <c r="I213" s="198"/>
      <c r="J213" s="196"/>
    </row>
    <row r="214" spans="8:10" ht="13.5">
      <c r="H214" s="194"/>
      <c r="I214" s="194"/>
      <c r="J214" s="194"/>
    </row>
    <row r="215" spans="7:10" ht="13.5">
      <c r="G215" s="197"/>
      <c r="H215" s="196"/>
      <c r="I215" s="194"/>
      <c r="J215" s="194"/>
    </row>
    <row r="216" spans="8:10" ht="13.5">
      <c r="H216" s="194"/>
      <c r="I216" s="194"/>
      <c r="J216" s="194"/>
    </row>
    <row r="217" spans="8:10" ht="13.5">
      <c r="H217" s="194"/>
      <c r="I217" s="194"/>
      <c r="J217" s="194"/>
    </row>
    <row r="218" spans="8:10" ht="13.5">
      <c r="H218" s="195"/>
      <c r="I218" s="194"/>
      <c r="J218" s="194"/>
    </row>
    <row r="219" spans="8:10" ht="13.5">
      <c r="H219" s="195"/>
      <c r="I219" s="194"/>
      <c r="J219" s="194"/>
    </row>
    <row r="220" spans="8:10" ht="13.5">
      <c r="H220" s="195"/>
      <c r="I220" s="194"/>
      <c r="J220" s="194"/>
    </row>
    <row r="221" spans="8:10" ht="13.5">
      <c r="H221" s="195"/>
      <c r="I221" s="194"/>
      <c r="J221" s="194"/>
    </row>
    <row r="222" spans="8:10" ht="13.5">
      <c r="H222" s="195"/>
      <c r="I222" s="194"/>
      <c r="J222" s="194"/>
    </row>
  </sheetData>
  <sheetProtection/>
  <printOptions/>
  <pageMargins left="0.7874015748031497" right="0.3937007874015748" top="0.7874015748031497" bottom="0.5905511811023623"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B4:V73"/>
  <sheetViews>
    <sheetView zoomScalePageLayoutView="0" workbookViewId="0" topLeftCell="A1">
      <selection activeCell="U56" sqref="U56"/>
    </sheetView>
  </sheetViews>
  <sheetFormatPr defaultColWidth="9.00390625" defaultRowHeight="13.5"/>
  <cols>
    <col min="2" max="2" width="5.625" style="0" customWidth="1"/>
    <col min="3" max="3" width="6.25390625" style="0" customWidth="1"/>
    <col min="4" max="4" width="6.125" style="0" customWidth="1"/>
    <col min="5" max="5" width="5.625" style="0" customWidth="1"/>
    <col min="6" max="7" width="4.375" style="0" customWidth="1"/>
    <col min="8" max="10" width="5.625" style="0" customWidth="1"/>
    <col min="11" max="11" width="5.50390625" style="0" customWidth="1"/>
    <col min="12" max="14" width="5.625" style="0" customWidth="1"/>
    <col min="15" max="15" width="6.25390625" style="0" customWidth="1"/>
    <col min="16" max="17" width="5.625" style="0" customWidth="1"/>
  </cols>
  <sheetData>
    <row r="3" ht="14.25" thickBot="1"/>
    <row r="4" spans="2:19" ht="19.5" thickBot="1">
      <c r="B4" s="879" t="s">
        <v>652</v>
      </c>
      <c r="C4" s="970"/>
      <c r="D4" s="970"/>
      <c r="E4" s="970"/>
      <c r="F4" s="970"/>
      <c r="G4" s="970"/>
      <c r="H4" s="970"/>
      <c r="I4" s="970"/>
      <c r="J4" s="970"/>
      <c r="K4" s="970"/>
      <c r="L4" s="970"/>
      <c r="M4" s="970"/>
      <c r="N4" s="970"/>
      <c r="O4" s="970"/>
      <c r="P4" s="970"/>
      <c r="Q4" s="970"/>
      <c r="R4" s="970"/>
      <c r="S4" s="971"/>
    </row>
    <row r="5" ht="14.25" thickBot="1"/>
    <row r="6" spans="2:19" ht="13.5">
      <c r="B6" s="955" t="s">
        <v>835</v>
      </c>
      <c r="C6" s="956"/>
      <c r="D6" s="957"/>
      <c r="E6" s="480"/>
      <c r="F6" s="972" t="s">
        <v>836</v>
      </c>
      <c r="G6" s="972"/>
      <c r="H6" s="972"/>
      <c r="I6" s="972"/>
      <c r="J6" s="972"/>
      <c r="K6" s="972"/>
      <c r="L6" s="972"/>
      <c r="M6" s="972"/>
      <c r="N6" s="972"/>
      <c r="O6" s="972"/>
      <c r="P6" s="972"/>
      <c r="Q6" s="972"/>
      <c r="R6" s="972"/>
      <c r="S6" s="973"/>
    </row>
    <row r="7" spans="2:19" ht="13.5">
      <c r="B7" s="946" t="s">
        <v>837</v>
      </c>
      <c r="C7" s="947"/>
      <c r="D7" s="948"/>
      <c r="E7" s="466"/>
      <c r="F7" s="910" t="s">
        <v>838</v>
      </c>
      <c r="G7" s="910"/>
      <c r="H7" s="910"/>
      <c r="I7" s="910"/>
      <c r="J7" s="910"/>
      <c r="K7" s="910"/>
      <c r="L7" s="910"/>
      <c r="M7" s="910"/>
      <c r="N7" s="910"/>
      <c r="O7" s="910"/>
      <c r="P7" s="910"/>
      <c r="Q7" s="910"/>
      <c r="R7" s="910"/>
      <c r="S7" s="902"/>
    </row>
    <row r="8" spans="2:19" ht="13.5">
      <c r="B8" s="946" t="s">
        <v>839</v>
      </c>
      <c r="C8" s="947"/>
      <c r="D8" s="948"/>
      <c r="E8" s="466"/>
      <c r="F8" s="910" t="s">
        <v>840</v>
      </c>
      <c r="G8" s="910"/>
      <c r="H8" s="910"/>
      <c r="I8" s="910"/>
      <c r="J8" s="910"/>
      <c r="K8" s="910"/>
      <c r="L8" s="910"/>
      <c r="M8" s="910"/>
      <c r="N8" s="910"/>
      <c r="O8" s="910"/>
      <c r="P8" s="910"/>
      <c r="Q8" s="910"/>
      <c r="R8" s="910"/>
      <c r="S8" s="902"/>
    </row>
    <row r="9" spans="2:19" ht="13.5">
      <c r="B9" s="927" t="s">
        <v>841</v>
      </c>
      <c r="C9" s="928"/>
      <c r="D9" s="900"/>
      <c r="E9" s="466"/>
      <c r="F9" s="910" t="s">
        <v>842</v>
      </c>
      <c r="G9" s="910"/>
      <c r="H9" s="910"/>
      <c r="I9" s="910"/>
      <c r="J9" s="910"/>
      <c r="K9" s="910"/>
      <c r="L9" s="910"/>
      <c r="M9" s="910"/>
      <c r="N9" s="910"/>
      <c r="O9" s="910"/>
      <c r="P9" s="910"/>
      <c r="Q9" s="910"/>
      <c r="R9" s="910"/>
      <c r="S9" s="902"/>
    </row>
    <row r="10" spans="2:19" ht="13.5">
      <c r="B10" s="927" t="s">
        <v>843</v>
      </c>
      <c r="C10" s="928"/>
      <c r="D10" s="900"/>
      <c r="E10" s="466"/>
      <c r="F10" s="422" t="s">
        <v>640</v>
      </c>
      <c r="G10" s="311">
        <v>9</v>
      </c>
      <c r="H10" s="312" t="s">
        <v>6</v>
      </c>
      <c r="I10" s="311"/>
      <c r="J10" s="311"/>
      <c r="K10" s="311"/>
      <c r="L10" s="422" t="s">
        <v>637</v>
      </c>
      <c r="M10" s="311">
        <v>1997</v>
      </c>
      <c r="N10" s="312" t="s">
        <v>6</v>
      </c>
      <c r="O10" s="311"/>
      <c r="P10" s="479" t="s">
        <v>651</v>
      </c>
      <c r="Q10" s="311">
        <v>15</v>
      </c>
      <c r="R10" s="312" t="s">
        <v>6</v>
      </c>
      <c r="S10" s="314"/>
    </row>
    <row r="11" spans="2:19" ht="13.5">
      <c r="B11" s="927" t="s">
        <v>844</v>
      </c>
      <c r="C11" s="928"/>
      <c r="D11" s="900"/>
      <c r="E11" s="466"/>
      <c r="F11" s="422" t="s">
        <v>650</v>
      </c>
      <c r="G11" s="928" t="s">
        <v>649</v>
      </c>
      <c r="H11" s="910"/>
      <c r="I11" s="311"/>
      <c r="J11" s="311"/>
      <c r="K11" s="311"/>
      <c r="L11" s="928" t="s">
        <v>648</v>
      </c>
      <c r="M11" s="910"/>
      <c r="N11" s="311"/>
      <c r="O11" s="311"/>
      <c r="P11" s="311"/>
      <c r="Q11" s="311"/>
      <c r="R11" s="311"/>
      <c r="S11" s="314"/>
    </row>
    <row r="12" spans="2:19" ht="13.5">
      <c r="B12" s="946" t="s">
        <v>845</v>
      </c>
      <c r="C12" s="947"/>
      <c r="D12" s="948"/>
      <c r="E12" s="465"/>
      <c r="F12" s="307" t="s">
        <v>473</v>
      </c>
      <c r="G12" s="282"/>
      <c r="H12" s="282"/>
      <c r="I12" s="282"/>
      <c r="J12" s="282"/>
      <c r="K12" s="282"/>
      <c r="L12" s="307" t="s">
        <v>647</v>
      </c>
      <c r="M12" s="282"/>
      <c r="N12" s="282"/>
      <c r="O12" s="282"/>
      <c r="P12" s="282"/>
      <c r="Q12" s="282"/>
      <c r="R12" s="282"/>
      <c r="S12" s="305"/>
    </row>
    <row r="13" spans="2:22" ht="13.5">
      <c r="B13" s="924"/>
      <c r="C13" s="925"/>
      <c r="D13" s="886"/>
      <c r="E13" s="464"/>
      <c r="F13" s="332"/>
      <c r="G13" s="332"/>
      <c r="H13" s="332"/>
      <c r="I13" s="332"/>
      <c r="J13" s="332"/>
      <c r="K13" s="332"/>
      <c r="L13" s="478" t="s">
        <v>646</v>
      </c>
      <c r="M13" s="332"/>
      <c r="N13" s="332"/>
      <c r="O13" s="332"/>
      <c r="P13" s="332"/>
      <c r="Q13" s="332"/>
      <c r="R13" s="332"/>
      <c r="S13" s="477"/>
      <c r="U13" t="s">
        <v>906</v>
      </c>
      <c r="V13" t="s">
        <v>907</v>
      </c>
    </row>
    <row r="14" spans="2:22" ht="13.5">
      <c r="B14" s="927" t="s">
        <v>846</v>
      </c>
      <c r="C14" s="928"/>
      <c r="D14" s="900"/>
      <c r="E14" s="466"/>
      <c r="F14" s="311" t="s">
        <v>645</v>
      </c>
      <c r="G14" s="311"/>
      <c r="H14" s="311"/>
      <c r="I14" s="311"/>
      <c r="J14" s="311"/>
      <c r="K14" s="311"/>
      <c r="L14" s="311"/>
      <c r="M14" s="311"/>
      <c r="N14" s="311"/>
      <c r="O14" s="311"/>
      <c r="P14" s="311"/>
      <c r="Q14" s="311"/>
      <c r="R14" s="311"/>
      <c r="S14" s="314"/>
      <c r="U14" t="s">
        <v>908</v>
      </c>
      <c r="V14" t="s">
        <v>909</v>
      </c>
    </row>
    <row r="15" spans="2:22" ht="13.5">
      <c r="B15" s="927" t="s">
        <v>847</v>
      </c>
      <c r="C15" s="928"/>
      <c r="D15" s="900"/>
      <c r="E15" s="466"/>
      <c r="F15" s="312" t="s">
        <v>848</v>
      </c>
      <c r="G15" s="311"/>
      <c r="H15" s="311"/>
      <c r="I15" s="311"/>
      <c r="J15" s="311"/>
      <c r="K15" s="311"/>
      <c r="L15" s="311"/>
      <c r="M15" s="311"/>
      <c r="N15" s="311"/>
      <c r="O15" s="311"/>
      <c r="P15" s="311"/>
      <c r="Q15" s="311"/>
      <c r="R15" s="311"/>
      <c r="S15" s="314"/>
      <c r="U15" t="s">
        <v>910</v>
      </c>
      <c r="V15" t="s">
        <v>911</v>
      </c>
    </row>
    <row r="16" spans="2:19" ht="13.5">
      <c r="B16" s="927" t="s">
        <v>849</v>
      </c>
      <c r="C16" s="928"/>
      <c r="D16" s="900"/>
      <c r="E16" s="466"/>
      <c r="F16" s="312" t="s">
        <v>848</v>
      </c>
      <c r="G16" s="311"/>
      <c r="H16" s="311"/>
      <c r="I16" s="311"/>
      <c r="J16" s="311"/>
      <c r="K16" s="311"/>
      <c r="L16" s="311"/>
      <c r="M16" s="311"/>
      <c r="N16" s="311"/>
      <c r="O16" s="311"/>
      <c r="P16" s="311"/>
      <c r="Q16" s="311"/>
      <c r="R16" s="311"/>
      <c r="S16" s="314"/>
    </row>
    <row r="17" spans="2:19" ht="13.5">
      <c r="B17" s="927" t="s">
        <v>850</v>
      </c>
      <c r="C17" s="928"/>
      <c r="D17" s="900"/>
      <c r="E17" s="466"/>
      <c r="F17" s="311" t="s">
        <v>851</v>
      </c>
      <c r="G17" s="311"/>
      <c r="H17" s="311"/>
      <c r="I17" s="311"/>
      <c r="J17" s="311"/>
      <c r="K17" s="311"/>
      <c r="L17" s="311"/>
      <c r="M17" s="311"/>
      <c r="N17" s="311"/>
      <c r="O17" s="311"/>
      <c r="P17" s="311"/>
      <c r="Q17" s="311"/>
      <c r="R17" s="311"/>
      <c r="S17" s="314"/>
    </row>
    <row r="18" spans="2:19" ht="13.5">
      <c r="B18" s="927" t="s">
        <v>852</v>
      </c>
      <c r="C18" s="928"/>
      <c r="D18" s="900"/>
      <c r="E18" s="466"/>
      <c r="F18" s="311" t="s">
        <v>853</v>
      </c>
      <c r="G18" s="311"/>
      <c r="H18" s="311"/>
      <c r="I18" s="311"/>
      <c r="J18" s="311"/>
      <c r="K18" s="311"/>
      <c r="L18" s="311"/>
      <c r="M18" s="311"/>
      <c r="N18" s="311"/>
      <c r="O18" s="311"/>
      <c r="P18" s="311"/>
      <c r="Q18" s="311"/>
      <c r="R18" s="311"/>
      <c r="S18" s="314"/>
    </row>
    <row r="19" spans="2:19" ht="13.5">
      <c r="B19" s="927" t="s">
        <v>854</v>
      </c>
      <c r="C19" s="928"/>
      <c r="D19" s="900"/>
      <c r="E19" s="466"/>
      <c r="F19" s="512" t="s">
        <v>855</v>
      </c>
      <c r="G19" s="311"/>
      <c r="H19" s="311"/>
      <c r="I19" s="311"/>
      <c r="J19" s="311" t="s">
        <v>856</v>
      </c>
      <c r="K19" s="311"/>
      <c r="L19" s="311"/>
      <c r="M19" s="311"/>
      <c r="N19" s="311"/>
      <c r="O19" s="311"/>
      <c r="P19" s="311"/>
      <c r="Q19" s="311"/>
      <c r="R19" s="311"/>
      <c r="S19" s="314"/>
    </row>
    <row r="20" spans="2:22" ht="13.5">
      <c r="B20" s="927" t="s">
        <v>857</v>
      </c>
      <c r="C20" s="928"/>
      <c r="D20" s="900"/>
      <c r="E20" s="466"/>
      <c r="F20" s="311" t="s">
        <v>858</v>
      </c>
      <c r="G20" s="311"/>
      <c r="H20" s="311"/>
      <c r="I20" s="311"/>
      <c r="J20" s="311"/>
      <c r="K20" s="311"/>
      <c r="L20" s="311"/>
      <c r="M20" s="311"/>
      <c r="N20" s="311"/>
      <c r="O20" s="311"/>
      <c r="P20" s="311"/>
      <c r="Q20" s="311"/>
      <c r="R20" s="311"/>
      <c r="S20" s="314"/>
      <c r="U20" t="s">
        <v>912</v>
      </c>
      <c r="V20" t="s">
        <v>913</v>
      </c>
    </row>
    <row r="21" spans="2:22" ht="13.5">
      <c r="B21" s="927" t="s">
        <v>644</v>
      </c>
      <c r="C21" s="928"/>
      <c r="D21" s="900"/>
      <c r="E21" s="466"/>
      <c r="F21" s="311" t="s">
        <v>859</v>
      </c>
      <c r="G21" s="311"/>
      <c r="H21" s="311"/>
      <c r="I21" s="311"/>
      <c r="J21" s="311"/>
      <c r="K21" s="311"/>
      <c r="L21" s="311"/>
      <c r="M21" s="311"/>
      <c r="N21" s="311"/>
      <c r="O21" s="311"/>
      <c r="P21" s="311"/>
      <c r="Q21" s="311"/>
      <c r="R21" s="311"/>
      <c r="S21" s="314"/>
      <c r="U21" t="s">
        <v>914</v>
      </c>
      <c r="V21" t="s">
        <v>915</v>
      </c>
    </row>
    <row r="22" spans="2:22" ht="13.5">
      <c r="B22" s="927" t="s">
        <v>860</v>
      </c>
      <c r="C22" s="928"/>
      <c r="D22" s="900"/>
      <c r="E22" s="466"/>
      <c r="F22" s="311" t="s">
        <v>861</v>
      </c>
      <c r="G22" s="311"/>
      <c r="H22" s="311"/>
      <c r="I22" s="311"/>
      <c r="J22" s="311"/>
      <c r="K22" s="311"/>
      <c r="L22" s="311"/>
      <c r="M22" s="311"/>
      <c r="N22" s="311"/>
      <c r="O22" s="311"/>
      <c r="P22" s="311"/>
      <c r="Q22" s="311"/>
      <c r="R22" s="311"/>
      <c r="S22" s="314"/>
      <c r="U22" t="s">
        <v>916</v>
      </c>
      <c r="V22" t="s">
        <v>917</v>
      </c>
    </row>
    <row r="23" spans="2:22" ht="13.5">
      <c r="B23" s="927" t="s">
        <v>862</v>
      </c>
      <c r="C23" s="928"/>
      <c r="D23" s="900"/>
      <c r="E23" s="466"/>
      <c r="F23" s="311" t="s">
        <v>863</v>
      </c>
      <c r="G23" s="311"/>
      <c r="H23" s="311"/>
      <c r="I23" s="311"/>
      <c r="J23" s="311"/>
      <c r="K23" s="311"/>
      <c r="L23" s="311"/>
      <c r="M23" s="311"/>
      <c r="N23" s="311"/>
      <c r="O23" s="311"/>
      <c r="P23" s="311"/>
      <c r="Q23" s="311"/>
      <c r="R23" s="311"/>
      <c r="S23" s="314"/>
      <c r="U23" t="s">
        <v>918</v>
      </c>
      <c r="V23" t="s">
        <v>919</v>
      </c>
    </row>
    <row r="24" spans="2:19" ht="14.25" thickBot="1">
      <c r="B24" s="931" t="s">
        <v>864</v>
      </c>
      <c r="C24" s="932"/>
      <c r="D24" s="888"/>
      <c r="E24" s="476"/>
      <c r="F24" s="475" t="s">
        <v>865</v>
      </c>
      <c r="G24" s="475"/>
      <c r="H24" s="475"/>
      <c r="I24" s="475"/>
      <c r="J24" s="475"/>
      <c r="K24" s="475"/>
      <c r="L24" s="475"/>
      <c r="M24" s="475"/>
      <c r="N24" s="475"/>
      <c r="O24" s="475"/>
      <c r="P24" s="475"/>
      <c r="Q24" s="475"/>
      <c r="R24" s="475"/>
      <c r="S24" s="474"/>
    </row>
    <row r="26" ht="14.25" thickBot="1"/>
    <row r="27" spans="2:19" ht="13.5">
      <c r="B27" s="963" t="s">
        <v>866</v>
      </c>
      <c r="C27" s="964"/>
      <c r="D27" s="965"/>
      <c r="E27" s="966" t="s">
        <v>643</v>
      </c>
      <c r="F27" s="967"/>
      <c r="G27" s="967"/>
      <c r="H27" s="967"/>
      <c r="I27" s="967"/>
      <c r="J27" s="966" t="s">
        <v>867</v>
      </c>
      <c r="K27" s="967"/>
      <c r="L27" s="967"/>
      <c r="M27" s="967"/>
      <c r="N27" s="967"/>
      <c r="O27" s="968" t="s">
        <v>868</v>
      </c>
      <c r="P27" s="967"/>
      <c r="Q27" s="967"/>
      <c r="R27" s="967"/>
      <c r="S27" s="969"/>
    </row>
    <row r="28" spans="2:19" ht="13.5">
      <c r="B28" s="927" t="s">
        <v>869</v>
      </c>
      <c r="C28" s="928"/>
      <c r="D28" s="900"/>
      <c r="E28" s="908">
        <v>215.31</v>
      </c>
      <c r="F28" s="909"/>
      <c r="G28" s="909"/>
      <c r="H28" s="909"/>
      <c r="I28" s="909"/>
      <c r="J28" s="908"/>
      <c r="K28" s="909"/>
      <c r="L28" s="909"/>
      <c r="M28" s="909"/>
      <c r="N28" s="961"/>
      <c r="O28" s="909"/>
      <c r="P28" s="909"/>
      <c r="Q28" s="909"/>
      <c r="R28" s="909"/>
      <c r="S28" s="962"/>
    </row>
    <row r="29" spans="2:19" ht="13.5">
      <c r="B29" s="927" t="s">
        <v>870</v>
      </c>
      <c r="C29" s="928"/>
      <c r="D29" s="900"/>
      <c r="E29" s="908">
        <v>0</v>
      </c>
      <c r="F29" s="909"/>
      <c r="G29" s="909"/>
      <c r="H29" s="909"/>
      <c r="I29" s="909"/>
      <c r="J29" s="908"/>
      <c r="K29" s="909"/>
      <c r="L29" s="909"/>
      <c r="M29" s="909"/>
      <c r="N29" s="961"/>
      <c r="O29" s="909"/>
      <c r="P29" s="909"/>
      <c r="Q29" s="909"/>
      <c r="R29" s="909"/>
      <c r="S29" s="962"/>
    </row>
    <row r="30" spans="2:19" ht="13.5">
      <c r="B30" s="927" t="s">
        <v>871</v>
      </c>
      <c r="C30" s="928"/>
      <c r="D30" s="900"/>
      <c r="E30" s="908">
        <v>0</v>
      </c>
      <c r="F30" s="909"/>
      <c r="G30" s="909"/>
      <c r="H30" s="909"/>
      <c r="I30" s="909"/>
      <c r="J30" s="507"/>
      <c r="K30" s="423"/>
      <c r="L30" s="423"/>
      <c r="M30" s="423"/>
      <c r="N30" s="508"/>
      <c r="O30" s="423"/>
      <c r="P30" s="423"/>
      <c r="Q30" s="423"/>
      <c r="R30" s="423"/>
      <c r="S30" s="509"/>
    </row>
    <row r="31" spans="2:19" ht="13.5">
      <c r="B31" s="927" t="s">
        <v>735</v>
      </c>
      <c r="C31" s="928"/>
      <c r="D31" s="900"/>
      <c r="E31" s="908">
        <v>0</v>
      </c>
      <c r="F31" s="909"/>
      <c r="G31" s="909"/>
      <c r="H31" s="909"/>
      <c r="I31" s="909"/>
      <c r="J31" s="507"/>
      <c r="K31" s="423"/>
      <c r="L31" s="423"/>
      <c r="M31" s="423"/>
      <c r="N31" s="508"/>
      <c r="O31" s="423"/>
      <c r="P31" s="423"/>
      <c r="Q31" s="423"/>
      <c r="R31" s="423"/>
      <c r="S31" s="509"/>
    </row>
    <row r="32" spans="2:19" ht="13.5">
      <c r="B32" s="927" t="s">
        <v>872</v>
      </c>
      <c r="C32" s="928"/>
      <c r="D32" s="900"/>
      <c r="E32" s="908">
        <v>0</v>
      </c>
      <c r="F32" s="909"/>
      <c r="G32" s="909"/>
      <c r="H32" s="909"/>
      <c r="I32" s="909"/>
      <c r="J32" s="908"/>
      <c r="K32" s="909"/>
      <c r="L32" s="909"/>
      <c r="M32" s="909"/>
      <c r="N32" s="961"/>
      <c r="O32" s="909"/>
      <c r="P32" s="909"/>
      <c r="Q32" s="909"/>
      <c r="R32" s="909"/>
      <c r="S32" s="962"/>
    </row>
    <row r="33" spans="2:19" ht="13.5">
      <c r="B33" s="927" t="s">
        <v>734</v>
      </c>
      <c r="C33" s="928"/>
      <c r="D33" s="900"/>
      <c r="E33" s="908">
        <v>0</v>
      </c>
      <c r="F33" s="909"/>
      <c r="G33" s="909"/>
      <c r="H33" s="909"/>
      <c r="I33" s="909"/>
      <c r="J33" s="513"/>
      <c r="K33" s="514"/>
      <c r="L33" s="514"/>
      <c r="M33" s="514"/>
      <c r="N33" s="515"/>
      <c r="O33" s="514"/>
      <c r="P33" s="514"/>
      <c r="Q33" s="514"/>
      <c r="R33" s="514"/>
      <c r="S33" s="516"/>
    </row>
    <row r="34" spans="2:19" ht="14.25" thickBot="1">
      <c r="B34" s="931" t="s">
        <v>873</v>
      </c>
      <c r="C34" s="932"/>
      <c r="D34" s="888"/>
      <c r="E34" s="911">
        <f>SUM(E28:I32)-E33</f>
        <v>215.31</v>
      </c>
      <c r="F34" s="912"/>
      <c r="G34" s="912"/>
      <c r="H34" s="912"/>
      <c r="I34" s="912"/>
      <c r="J34" s="911">
        <f>SUM(J28:N32)-J33</f>
        <v>0</v>
      </c>
      <c r="K34" s="912"/>
      <c r="L34" s="912"/>
      <c r="M34" s="912"/>
      <c r="N34" s="912"/>
      <c r="O34" s="911">
        <f>SUM(O28:S32)-O33</f>
        <v>0</v>
      </c>
      <c r="P34" s="912"/>
      <c r="Q34" s="912"/>
      <c r="R34" s="912"/>
      <c r="S34" s="953"/>
    </row>
    <row r="37" spans="2:19" ht="14.25" thickBot="1">
      <c r="B37" s="954" t="s">
        <v>874</v>
      </c>
      <c r="C37" s="954"/>
      <c r="D37" s="954"/>
      <c r="E37" s="954"/>
      <c r="F37" s="954"/>
      <c r="G37" s="954"/>
      <c r="H37" s="954"/>
      <c r="I37" s="954"/>
      <c r="J37" s="954"/>
      <c r="K37" s="954"/>
      <c r="L37" s="954"/>
      <c r="M37" s="954"/>
      <c r="N37" s="954"/>
      <c r="O37" s="954"/>
      <c r="P37" s="954"/>
      <c r="Q37" s="954"/>
      <c r="R37" s="954"/>
      <c r="S37" s="954"/>
    </row>
    <row r="38" spans="2:19" ht="13.5">
      <c r="B38" s="955" t="s">
        <v>875</v>
      </c>
      <c r="C38" s="956"/>
      <c r="D38" s="957"/>
      <c r="E38" s="958" t="s">
        <v>876</v>
      </c>
      <c r="F38" s="959"/>
      <c r="G38" s="959"/>
      <c r="H38" s="959"/>
      <c r="I38" s="959"/>
      <c r="J38" s="959"/>
      <c r="K38" s="959"/>
      <c r="L38" s="959"/>
      <c r="M38" s="959"/>
      <c r="N38" s="959"/>
      <c r="O38" s="959"/>
      <c r="P38" s="959"/>
      <c r="Q38" s="959"/>
      <c r="R38" s="959"/>
      <c r="S38" s="960"/>
    </row>
    <row r="39" spans="2:19" ht="13.5">
      <c r="B39" s="935"/>
      <c r="C39" s="936"/>
      <c r="D39" s="937"/>
      <c r="E39" s="938" t="s">
        <v>877</v>
      </c>
      <c r="F39" s="936"/>
      <c r="G39" s="936"/>
      <c r="H39" s="936"/>
      <c r="I39" s="936"/>
      <c r="J39" s="936"/>
      <c r="K39" s="936"/>
      <c r="L39" s="936"/>
      <c r="M39" s="936"/>
      <c r="N39" s="936"/>
      <c r="O39" s="936"/>
      <c r="P39" s="936"/>
      <c r="Q39" s="936"/>
      <c r="R39" s="936"/>
      <c r="S39" s="939"/>
    </row>
    <row r="40" spans="2:19" ht="13.5">
      <c r="B40" s="924"/>
      <c r="C40" s="925"/>
      <c r="D40" s="886"/>
      <c r="E40" s="952" t="s">
        <v>878</v>
      </c>
      <c r="F40" s="896"/>
      <c r="G40" s="896"/>
      <c r="H40" s="896"/>
      <c r="I40" s="896"/>
      <c r="J40" s="896"/>
      <c r="K40" s="896"/>
      <c r="L40" s="896"/>
      <c r="M40" s="896"/>
      <c r="N40" s="896"/>
      <c r="O40" s="896"/>
      <c r="P40" s="896"/>
      <c r="Q40" s="896"/>
      <c r="R40" s="896"/>
      <c r="S40" s="894"/>
    </row>
    <row r="41" spans="2:19" ht="13.5">
      <c r="B41" s="946" t="s">
        <v>879</v>
      </c>
      <c r="C41" s="947"/>
      <c r="D41" s="948"/>
      <c r="E41" s="938" t="s">
        <v>880</v>
      </c>
      <c r="F41" s="936"/>
      <c r="G41" s="936"/>
      <c r="H41" s="936"/>
      <c r="I41" s="936"/>
      <c r="J41" s="936"/>
      <c r="K41" s="936"/>
      <c r="L41" s="936"/>
      <c r="M41" s="936"/>
      <c r="N41" s="936"/>
      <c r="O41" s="936"/>
      <c r="P41" s="936"/>
      <c r="Q41" s="936"/>
      <c r="R41" s="936"/>
      <c r="S41" s="939"/>
    </row>
    <row r="42" spans="2:19" ht="13.5">
      <c r="B42" s="946" t="s">
        <v>881</v>
      </c>
      <c r="C42" s="947"/>
      <c r="D42" s="948"/>
      <c r="E42" s="949" t="s">
        <v>882</v>
      </c>
      <c r="F42" s="950"/>
      <c r="G42" s="950"/>
      <c r="H42" s="950"/>
      <c r="I42" s="950"/>
      <c r="J42" s="950"/>
      <c r="K42" s="950"/>
      <c r="L42" s="950"/>
      <c r="M42" s="950"/>
      <c r="N42" s="950"/>
      <c r="O42" s="950"/>
      <c r="P42" s="950"/>
      <c r="Q42" s="950"/>
      <c r="R42" s="950"/>
      <c r="S42" s="951"/>
    </row>
    <row r="43" spans="2:19" ht="13.5">
      <c r="B43" s="935"/>
      <c r="C43" s="936"/>
      <c r="D43" s="937"/>
      <c r="E43" s="938" t="s">
        <v>883</v>
      </c>
      <c r="F43" s="936"/>
      <c r="G43" s="936"/>
      <c r="H43" s="936"/>
      <c r="I43" s="936"/>
      <c r="J43" s="936"/>
      <c r="K43" s="936"/>
      <c r="L43" s="936"/>
      <c r="M43" s="936"/>
      <c r="N43" s="936"/>
      <c r="O43" s="936"/>
      <c r="P43" s="936"/>
      <c r="Q43" s="936"/>
      <c r="R43" s="936"/>
      <c r="S43" s="939"/>
    </row>
    <row r="44" spans="2:19" ht="13.5">
      <c r="B44" s="935"/>
      <c r="C44" s="936"/>
      <c r="D44" s="937"/>
      <c r="E44" s="938" t="s">
        <v>884</v>
      </c>
      <c r="F44" s="936"/>
      <c r="G44" s="936"/>
      <c r="H44" s="936"/>
      <c r="I44" s="936"/>
      <c r="J44" s="936"/>
      <c r="K44" s="936"/>
      <c r="L44" s="936"/>
      <c r="M44" s="936"/>
      <c r="N44" s="936"/>
      <c r="O44" s="936"/>
      <c r="P44" s="936"/>
      <c r="Q44" s="936"/>
      <c r="R44" s="936"/>
      <c r="S44" s="939"/>
    </row>
    <row r="45" spans="2:19" ht="13.5">
      <c r="B45" s="935"/>
      <c r="C45" s="936"/>
      <c r="D45" s="937"/>
      <c r="E45" s="938" t="s">
        <v>885</v>
      </c>
      <c r="F45" s="936"/>
      <c r="G45" s="936"/>
      <c r="H45" s="936"/>
      <c r="I45" s="936"/>
      <c r="J45" s="936"/>
      <c r="K45" s="936"/>
      <c r="L45" s="936"/>
      <c r="M45" s="936"/>
      <c r="N45" s="936"/>
      <c r="O45" s="936"/>
      <c r="P45" s="936"/>
      <c r="Q45" s="936"/>
      <c r="R45" s="936"/>
      <c r="S45" s="939"/>
    </row>
    <row r="46" spans="2:19" ht="14.25" thickBot="1">
      <c r="B46" s="940"/>
      <c r="C46" s="941"/>
      <c r="D46" s="942"/>
      <c r="E46" s="943" t="s">
        <v>886</v>
      </c>
      <c r="F46" s="944"/>
      <c r="G46" s="944"/>
      <c r="H46" s="944"/>
      <c r="I46" s="944"/>
      <c r="J46" s="944"/>
      <c r="K46" s="944"/>
      <c r="L46" s="944"/>
      <c r="M46" s="944"/>
      <c r="N46" s="944"/>
      <c r="O46" s="944"/>
      <c r="P46" s="944"/>
      <c r="Q46" s="944"/>
      <c r="R46" s="944"/>
      <c r="S46" s="945"/>
    </row>
    <row r="48" ht="14.25" thickBot="1"/>
    <row r="49" spans="2:19" ht="19.5" thickBot="1">
      <c r="B49" s="879" t="s">
        <v>562</v>
      </c>
      <c r="C49" s="880"/>
      <c r="D49" s="880"/>
      <c r="E49" s="880"/>
      <c r="F49" s="880"/>
      <c r="G49" s="880"/>
      <c r="H49" s="880"/>
      <c r="I49" s="880"/>
      <c r="J49" s="880"/>
      <c r="K49" s="880"/>
      <c r="L49" s="880"/>
      <c r="M49" s="881"/>
      <c r="N49" s="881"/>
      <c r="O49" s="881"/>
      <c r="P49" s="881"/>
      <c r="Q49" s="881"/>
      <c r="R49" s="881"/>
      <c r="S49" s="882"/>
    </row>
    <row r="50" ht="14.25" thickBot="1"/>
    <row r="51" spans="5:19" ht="14.25" thickBot="1">
      <c r="E51" s="903" t="s">
        <v>0</v>
      </c>
      <c r="F51" s="904"/>
      <c r="G51" s="492"/>
      <c r="H51" s="883" t="s">
        <v>394</v>
      </c>
      <c r="I51" s="884"/>
      <c r="J51" s="883" t="s">
        <v>93</v>
      </c>
      <c r="K51" s="913"/>
      <c r="L51" s="884"/>
      <c r="M51" s="895" t="s">
        <v>94</v>
      </c>
      <c r="N51" s="881"/>
      <c r="O51" s="881"/>
      <c r="P51" s="881"/>
      <c r="Q51" s="881"/>
      <c r="R51" s="881"/>
      <c r="S51" s="882"/>
    </row>
    <row r="52" spans="5:19" ht="13.5">
      <c r="E52" s="889" t="s">
        <v>440</v>
      </c>
      <c r="F52" s="890"/>
      <c r="G52" s="491"/>
      <c r="H52" s="885" t="s">
        <v>887</v>
      </c>
      <c r="I52" s="886"/>
      <c r="J52" s="914">
        <v>0.93</v>
      </c>
      <c r="K52" s="915"/>
      <c r="L52" s="894"/>
      <c r="M52" s="490"/>
      <c r="N52" s="491"/>
      <c r="O52" s="896" t="str">
        <f aca="true" t="shared" si="0" ref="O52:O57">IF(J52&lt;0.7,"倒壊する可能性が高い",IF(J52&lt;1,"倒壊する可能性がある ",IF(J52&lt;1.5,"一応倒壊しない","倒壊しない")))</f>
        <v>倒壊する可能性がある </v>
      </c>
      <c r="P52" s="896"/>
      <c r="Q52" s="896"/>
      <c r="R52" s="896"/>
      <c r="S52" s="894"/>
    </row>
    <row r="53" spans="5:19" ht="14.25" thickBot="1">
      <c r="E53" s="891"/>
      <c r="F53" s="892"/>
      <c r="G53" s="421"/>
      <c r="H53" s="887" t="s">
        <v>888</v>
      </c>
      <c r="I53" s="888"/>
      <c r="J53" s="911">
        <v>0.72</v>
      </c>
      <c r="K53" s="912"/>
      <c r="L53" s="898"/>
      <c r="M53" s="489"/>
      <c r="N53" s="421"/>
      <c r="O53" s="897" t="str">
        <f t="shared" si="0"/>
        <v>倒壊する可能性がある </v>
      </c>
      <c r="P53" s="897"/>
      <c r="Q53" s="897"/>
      <c r="R53" s="897"/>
      <c r="S53" s="898"/>
    </row>
    <row r="54" spans="5:19" ht="13.5">
      <c r="E54" s="906" t="s">
        <v>439</v>
      </c>
      <c r="F54" s="907"/>
      <c r="G54" s="423"/>
      <c r="H54" s="899" t="s">
        <v>887</v>
      </c>
      <c r="I54" s="900"/>
      <c r="J54" s="908">
        <v>0.93</v>
      </c>
      <c r="K54" s="909"/>
      <c r="L54" s="902"/>
      <c r="M54" s="490"/>
      <c r="N54" s="491"/>
      <c r="O54" s="910" t="str">
        <f t="shared" si="0"/>
        <v>倒壊する可能性がある </v>
      </c>
      <c r="P54" s="910"/>
      <c r="Q54" s="910"/>
      <c r="R54" s="910"/>
      <c r="S54" s="902"/>
    </row>
    <row r="55" spans="5:19" ht="14.25" thickBot="1">
      <c r="E55" s="891"/>
      <c r="F55" s="892"/>
      <c r="G55" s="421"/>
      <c r="H55" s="887" t="s">
        <v>888</v>
      </c>
      <c r="I55" s="888"/>
      <c r="J55" s="911">
        <v>0.72</v>
      </c>
      <c r="K55" s="912"/>
      <c r="L55" s="898"/>
      <c r="M55" s="489"/>
      <c r="N55" s="421"/>
      <c r="O55" s="897" t="str">
        <f t="shared" si="0"/>
        <v>倒壊する可能性がある </v>
      </c>
      <c r="P55" s="897"/>
      <c r="Q55" s="897"/>
      <c r="R55" s="897"/>
      <c r="S55" s="898"/>
    </row>
    <row r="56" spans="5:19" ht="13.5">
      <c r="E56" s="906" t="s">
        <v>438</v>
      </c>
      <c r="F56" s="907"/>
      <c r="G56" s="423"/>
      <c r="H56" s="899" t="s">
        <v>887</v>
      </c>
      <c r="I56" s="900"/>
      <c r="J56" s="908">
        <v>0.93</v>
      </c>
      <c r="K56" s="909"/>
      <c r="L56" s="902"/>
      <c r="M56" s="490"/>
      <c r="N56" s="491"/>
      <c r="O56" s="910" t="str">
        <f t="shared" si="0"/>
        <v>倒壊する可能性がある </v>
      </c>
      <c r="P56" s="910"/>
      <c r="Q56" s="910"/>
      <c r="R56" s="910"/>
      <c r="S56" s="902"/>
    </row>
    <row r="57" spans="5:19" ht="14.25" thickBot="1">
      <c r="E57" s="891"/>
      <c r="F57" s="892"/>
      <c r="G57" s="421"/>
      <c r="H57" s="887" t="s">
        <v>888</v>
      </c>
      <c r="I57" s="888"/>
      <c r="J57" s="911">
        <v>0.72</v>
      </c>
      <c r="K57" s="912"/>
      <c r="L57" s="898"/>
      <c r="M57" s="489"/>
      <c r="N57" s="421"/>
      <c r="O57" s="897" t="str">
        <f t="shared" si="0"/>
        <v>倒壊する可能性がある </v>
      </c>
      <c r="P57" s="897"/>
      <c r="Q57" s="897"/>
      <c r="R57" s="897"/>
      <c r="S57" s="898"/>
    </row>
    <row r="58" ht="14.25" thickBot="1"/>
    <row r="59" spans="5:19" ht="14.25" thickBot="1">
      <c r="E59" s="916" t="s">
        <v>889</v>
      </c>
      <c r="F59" s="917"/>
      <c r="G59" s="917"/>
      <c r="H59" s="882"/>
      <c r="I59" s="916" t="s">
        <v>454</v>
      </c>
      <c r="J59" s="917"/>
      <c r="K59" s="917"/>
      <c r="L59" s="917"/>
      <c r="M59" s="917"/>
      <c r="N59" s="917"/>
      <c r="O59" s="917"/>
      <c r="P59" s="917"/>
      <c r="Q59" s="881"/>
      <c r="R59" s="881"/>
      <c r="S59" s="882"/>
    </row>
    <row r="60" spans="5:19" ht="13.5">
      <c r="E60" s="918" t="s">
        <v>890</v>
      </c>
      <c r="F60" s="919"/>
      <c r="G60" s="919"/>
      <c r="H60" s="894"/>
      <c r="I60" s="918" t="s">
        <v>891</v>
      </c>
      <c r="J60" s="919"/>
      <c r="K60" s="919"/>
      <c r="L60" s="919"/>
      <c r="M60" s="919"/>
      <c r="N60" s="919"/>
      <c r="O60" s="919"/>
      <c r="P60" s="919"/>
      <c r="Q60" s="896"/>
      <c r="R60" s="896"/>
      <c r="S60" s="894"/>
    </row>
    <row r="61" spans="5:19" ht="13.5">
      <c r="E61" s="920" t="s">
        <v>892</v>
      </c>
      <c r="F61" s="921"/>
      <c r="G61" s="921"/>
      <c r="H61" s="902"/>
      <c r="I61" s="920" t="s">
        <v>893</v>
      </c>
      <c r="J61" s="921"/>
      <c r="K61" s="921"/>
      <c r="L61" s="921"/>
      <c r="M61" s="921"/>
      <c r="N61" s="921"/>
      <c r="O61" s="921"/>
      <c r="P61" s="921"/>
      <c r="Q61" s="910"/>
      <c r="R61" s="910"/>
      <c r="S61" s="902"/>
    </row>
    <row r="62" spans="5:19" ht="13.5">
      <c r="E62" s="920" t="s">
        <v>894</v>
      </c>
      <c r="F62" s="921"/>
      <c r="G62" s="921"/>
      <c r="H62" s="902"/>
      <c r="I62" s="920" t="s">
        <v>895</v>
      </c>
      <c r="J62" s="921"/>
      <c r="K62" s="921"/>
      <c r="L62" s="921"/>
      <c r="M62" s="921"/>
      <c r="N62" s="921"/>
      <c r="O62" s="921"/>
      <c r="P62" s="921"/>
      <c r="Q62" s="910"/>
      <c r="R62" s="910"/>
      <c r="S62" s="902"/>
    </row>
    <row r="63" spans="5:19" ht="14.25" thickBot="1">
      <c r="E63" s="922" t="s">
        <v>102</v>
      </c>
      <c r="F63" s="923"/>
      <c r="G63" s="923"/>
      <c r="H63" s="898"/>
      <c r="I63" s="922" t="s">
        <v>896</v>
      </c>
      <c r="J63" s="923"/>
      <c r="K63" s="923"/>
      <c r="L63" s="923"/>
      <c r="M63" s="923"/>
      <c r="N63" s="923"/>
      <c r="O63" s="923"/>
      <c r="P63" s="923"/>
      <c r="Q63" s="897"/>
      <c r="R63" s="897"/>
      <c r="S63" s="898"/>
    </row>
    <row r="65" ht="14.25" thickBot="1">
      <c r="E65" s="410" t="s">
        <v>561</v>
      </c>
    </row>
    <row r="66" spans="5:19" ht="14.25" thickBot="1">
      <c r="E66" s="916"/>
      <c r="F66" s="882"/>
      <c r="G66" s="903" t="s">
        <v>560</v>
      </c>
      <c r="H66" s="913"/>
      <c r="I66" s="881"/>
      <c r="J66" s="882"/>
      <c r="K66" s="916" t="s">
        <v>559</v>
      </c>
      <c r="L66" s="917"/>
      <c r="M66" s="917"/>
      <c r="N66" s="917"/>
      <c r="O66" s="917"/>
      <c r="P66" s="917"/>
      <c r="Q66" s="917"/>
      <c r="R66" s="917"/>
      <c r="S66" s="882"/>
    </row>
    <row r="67" spans="5:19" ht="13.5">
      <c r="E67" s="893" t="s">
        <v>897</v>
      </c>
      <c r="F67" s="894"/>
      <c r="G67" s="924" t="s">
        <v>898</v>
      </c>
      <c r="H67" s="925"/>
      <c r="I67" s="896"/>
      <c r="J67" s="894"/>
      <c r="K67" s="926"/>
      <c r="L67" s="896"/>
      <c r="M67" s="896"/>
      <c r="N67" s="896"/>
      <c r="O67" s="896"/>
      <c r="P67" s="896"/>
      <c r="Q67" s="896"/>
      <c r="R67" s="896"/>
      <c r="S67" s="894"/>
    </row>
    <row r="68" spans="5:19" ht="13.5">
      <c r="E68" s="901" t="s">
        <v>897</v>
      </c>
      <c r="F68" s="902"/>
      <c r="G68" s="927" t="s">
        <v>899</v>
      </c>
      <c r="H68" s="928"/>
      <c r="I68" s="910"/>
      <c r="J68" s="902"/>
      <c r="K68" s="933"/>
      <c r="L68" s="910"/>
      <c r="M68" s="910"/>
      <c r="N68" s="910"/>
      <c r="O68" s="910"/>
      <c r="P68" s="910"/>
      <c r="Q68" s="910"/>
      <c r="R68" s="910"/>
      <c r="S68" s="902"/>
    </row>
    <row r="69" spans="5:19" ht="13.5">
      <c r="E69" s="901" t="s">
        <v>900</v>
      </c>
      <c r="F69" s="902"/>
      <c r="G69" s="927" t="s">
        <v>901</v>
      </c>
      <c r="H69" s="928"/>
      <c r="I69" s="910"/>
      <c r="J69" s="902"/>
      <c r="K69" s="927" t="s">
        <v>902</v>
      </c>
      <c r="L69" s="928"/>
      <c r="M69" s="928"/>
      <c r="N69" s="928"/>
      <c r="O69" s="928"/>
      <c r="P69" s="928"/>
      <c r="Q69" s="928"/>
      <c r="R69" s="928"/>
      <c r="S69" s="902"/>
    </row>
    <row r="70" spans="5:19" ht="13.5">
      <c r="E70" s="901" t="s">
        <v>897</v>
      </c>
      <c r="F70" s="902"/>
      <c r="G70" s="927" t="s">
        <v>903</v>
      </c>
      <c r="H70" s="928"/>
      <c r="I70" s="910"/>
      <c r="J70" s="902"/>
      <c r="K70" s="933"/>
      <c r="L70" s="910"/>
      <c r="M70" s="910"/>
      <c r="N70" s="910"/>
      <c r="O70" s="910"/>
      <c r="P70" s="910"/>
      <c r="Q70" s="910"/>
      <c r="R70" s="910"/>
      <c r="S70" s="902"/>
    </row>
    <row r="71" spans="5:19" ht="13.5">
      <c r="E71" s="901" t="s">
        <v>897</v>
      </c>
      <c r="F71" s="902"/>
      <c r="G71" s="927" t="s">
        <v>904</v>
      </c>
      <c r="H71" s="928"/>
      <c r="I71" s="929"/>
      <c r="J71" s="930"/>
      <c r="K71" s="933"/>
      <c r="L71" s="910"/>
      <c r="M71" s="910"/>
      <c r="N71" s="910"/>
      <c r="O71" s="910"/>
      <c r="P71" s="910"/>
      <c r="Q71" s="910"/>
      <c r="R71" s="910"/>
      <c r="S71" s="902"/>
    </row>
    <row r="72" spans="5:19" ht="14.25" thickBot="1">
      <c r="E72" s="905" t="s">
        <v>897</v>
      </c>
      <c r="F72" s="898"/>
      <c r="G72" s="931" t="s">
        <v>905</v>
      </c>
      <c r="H72" s="932"/>
      <c r="I72" s="897"/>
      <c r="J72" s="898"/>
      <c r="K72" s="934"/>
      <c r="L72" s="897"/>
      <c r="M72" s="897"/>
      <c r="N72" s="897"/>
      <c r="O72" s="897"/>
      <c r="P72" s="897"/>
      <c r="Q72" s="897"/>
      <c r="R72" s="897"/>
      <c r="S72" s="898"/>
    </row>
    <row r="73" ht="13.5">
      <c r="E73" s="417"/>
    </row>
  </sheetData>
  <sheetProtection/>
  <mergeCells count="128">
    <mergeCell ref="B33:D33"/>
    <mergeCell ref="E33:I33"/>
    <mergeCell ref="B31:D31"/>
    <mergeCell ref="E31:I31"/>
    <mergeCell ref="B30:D30"/>
    <mergeCell ref="E30:I30"/>
    <mergeCell ref="B4:S4"/>
    <mergeCell ref="B6:D6"/>
    <mergeCell ref="F6:S6"/>
    <mergeCell ref="B7:D7"/>
    <mergeCell ref="F7:S7"/>
    <mergeCell ref="B8:D8"/>
    <mergeCell ref="F8:S8"/>
    <mergeCell ref="B9:D9"/>
    <mergeCell ref="F9:S9"/>
    <mergeCell ref="B10:D10"/>
    <mergeCell ref="B11:D11"/>
    <mergeCell ref="G11:H11"/>
    <mergeCell ref="L11:M11"/>
    <mergeCell ref="B12:D12"/>
    <mergeCell ref="B13:D13"/>
    <mergeCell ref="B14:D14"/>
    <mergeCell ref="B15:D15"/>
    <mergeCell ref="B16:D16"/>
    <mergeCell ref="B17:D17"/>
    <mergeCell ref="B18:D18"/>
    <mergeCell ref="B19:D19"/>
    <mergeCell ref="B20:D20"/>
    <mergeCell ref="B21:D21"/>
    <mergeCell ref="B22:D22"/>
    <mergeCell ref="B23:D23"/>
    <mergeCell ref="B24:D24"/>
    <mergeCell ref="B27:D27"/>
    <mergeCell ref="E27:I27"/>
    <mergeCell ref="J27:N27"/>
    <mergeCell ref="O27:S27"/>
    <mergeCell ref="B28:D28"/>
    <mergeCell ref="E28:I28"/>
    <mergeCell ref="J28:N28"/>
    <mergeCell ref="O28:S28"/>
    <mergeCell ref="B29:D29"/>
    <mergeCell ref="E29:I29"/>
    <mergeCell ref="J29:N29"/>
    <mergeCell ref="O29:S29"/>
    <mergeCell ref="B32:D32"/>
    <mergeCell ref="E32:I32"/>
    <mergeCell ref="J32:N32"/>
    <mergeCell ref="O32:S32"/>
    <mergeCell ref="B34:D34"/>
    <mergeCell ref="E34:I34"/>
    <mergeCell ref="J34:N34"/>
    <mergeCell ref="O34:S34"/>
    <mergeCell ref="B37:S37"/>
    <mergeCell ref="B38:D38"/>
    <mergeCell ref="E38:S38"/>
    <mergeCell ref="B39:D39"/>
    <mergeCell ref="E39:S39"/>
    <mergeCell ref="B40:D40"/>
    <mergeCell ref="E40:S40"/>
    <mergeCell ref="B41:D41"/>
    <mergeCell ref="E41:S41"/>
    <mergeCell ref="B45:D45"/>
    <mergeCell ref="E45:S45"/>
    <mergeCell ref="B46:D46"/>
    <mergeCell ref="E46:S46"/>
    <mergeCell ref="B42:D42"/>
    <mergeCell ref="E42:S42"/>
    <mergeCell ref="B43:D43"/>
    <mergeCell ref="E43:S43"/>
    <mergeCell ref="B44:D44"/>
    <mergeCell ref="E44:S44"/>
    <mergeCell ref="G68:J68"/>
    <mergeCell ref="G69:J69"/>
    <mergeCell ref="G70:J70"/>
    <mergeCell ref="G71:J71"/>
    <mergeCell ref="G72:J72"/>
    <mergeCell ref="K68:S68"/>
    <mergeCell ref="K69:S69"/>
    <mergeCell ref="K70:S70"/>
    <mergeCell ref="K71:S71"/>
    <mergeCell ref="K72:S72"/>
    <mergeCell ref="G66:J66"/>
    <mergeCell ref="G67:J67"/>
    <mergeCell ref="K66:S66"/>
    <mergeCell ref="K67:S67"/>
    <mergeCell ref="E62:H62"/>
    <mergeCell ref="E63:H63"/>
    <mergeCell ref="E66:F66"/>
    <mergeCell ref="I59:S59"/>
    <mergeCell ref="I60:S60"/>
    <mergeCell ref="I61:S61"/>
    <mergeCell ref="I62:S62"/>
    <mergeCell ref="I63:S63"/>
    <mergeCell ref="E59:H59"/>
    <mergeCell ref="E60:H60"/>
    <mergeCell ref="E61:H61"/>
    <mergeCell ref="H56:I56"/>
    <mergeCell ref="J56:L56"/>
    <mergeCell ref="H57:I57"/>
    <mergeCell ref="J57:L57"/>
    <mergeCell ref="O56:S56"/>
    <mergeCell ref="O57:S57"/>
    <mergeCell ref="J54:L54"/>
    <mergeCell ref="O54:S54"/>
    <mergeCell ref="H55:I55"/>
    <mergeCell ref="J55:L55"/>
    <mergeCell ref="O55:S55"/>
    <mergeCell ref="J51:L51"/>
    <mergeCell ref="J52:L52"/>
    <mergeCell ref="J53:L53"/>
    <mergeCell ref="E68:F68"/>
    <mergeCell ref="E69:F69"/>
    <mergeCell ref="E70:F70"/>
    <mergeCell ref="E71:F71"/>
    <mergeCell ref="E51:F51"/>
    <mergeCell ref="E72:F72"/>
    <mergeCell ref="E54:F55"/>
    <mergeCell ref="E56:F57"/>
    <mergeCell ref="B49:S49"/>
    <mergeCell ref="H51:I51"/>
    <mergeCell ref="H52:I52"/>
    <mergeCell ref="H53:I53"/>
    <mergeCell ref="E52:F53"/>
    <mergeCell ref="E67:F67"/>
    <mergeCell ref="M51:S51"/>
    <mergeCell ref="O52:S52"/>
    <mergeCell ref="O53:S53"/>
    <mergeCell ref="H54:I54"/>
  </mergeCells>
  <printOptions/>
  <pageMargins left="0.9055118110236221" right="0.5118110236220472" top="0.9448818897637796" bottom="0.7480314960629921"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B3:L84"/>
  <sheetViews>
    <sheetView zoomScalePageLayoutView="0" workbookViewId="0" topLeftCell="A1">
      <selection activeCell="B2" sqref="B2"/>
    </sheetView>
  </sheetViews>
  <sheetFormatPr defaultColWidth="9.00390625" defaultRowHeight="13.5"/>
  <cols>
    <col min="1" max="12" width="7.50390625" style="0" customWidth="1"/>
  </cols>
  <sheetData>
    <row r="2" ht="14.25" thickBot="1"/>
    <row r="3" spans="2:12" ht="19.5" thickBot="1">
      <c r="B3" s="879" t="s">
        <v>558</v>
      </c>
      <c r="C3" s="1022"/>
      <c r="D3" s="1022"/>
      <c r="E3" s="1022"/>
      <c r="F3" s="1022"/>
      <c r="G3" s="1022"/>
      <c r="H3" s="1022"/>
      <c r="I3" s="1022"/>
      <c r="J3" s="1022"/>
      <c r="K3" s="1022"/>
      <c r="L3" s="1023"/>
    </row>
    <row r="4" ht="13.5">
      <c r="B4" s="410" t="s">
        <v>557</v>
      </c>
    </row>
    <row r="5" ht="13.5">
      <c r="B5" s="410" t="s">
        <v>556</v>
      </c>
    </row>
    <row r="6" ht="14.25" thickBot="1">
      <c r="B6" s="410" t="s">
        <v>555</v>
      </c>
    </row>
    <row r="7" spans="2:12" ht="13.5">
      <c r="B7" s="414" t="s">
        <v>281</v>
      </c>
      <c r="C7" s="986" t="s">
        <v>554</v>
      </c>
      <c r="D7" s="987"/>
      <c r="E7" s="987"/>
      <c r="F7" s="987"/>
      <c r="G7" s="987"/>
      <c r="H7" s="987"/>
      <c r="I7" s="987"/>
      <c r="J7" s="987"/>
      <c r="K7" s="987"/>
      <c r="L7" s="988"/>
    </row>
    <row r="8" spans="2:12" ht="13.5">
      <c r="B8" s="413" t="s">
        <v>281</v>
      </c>
      <c r="C8" s="974" t="s">
        <v>920</v>
      </c>
      <c r="D8" s="975"/>
      <c r="E8" s="975"/>
      <c r="F8" s="975"/>
      <c r="G8" s="975"/>
      <c r="H8" s="975"/>
      <c r="I8" s="975"/>
      <c r="J8" s="975"/>
      <c r="K8" s="975"/>
      <c r="L8" s="976"/>
    </row>
    <row r="9" spans="2:12" ht="13.5">
      <c r="B9" s="413" t="s">
        <v>281</v>
      </c>
      <c r="C9" s="974" t="s">
        <v>553</v>
      </c>
      <c r="D9" s="975"/>
      <c r="E9" s="975"/>
      <c r="F9" s="975"/>
      <c r="G9" s="975"/>
      <c r="H9" s="975"/>
      <c r="I9" s="975"/>
      <c r="J9" s="975"/>
      <c r="K9" s="975"/>
      <c r="L9" s="976"/>
    </row>
    <row r="10" spans="2:12" ht="13.5">
      <c r="B10" s="413" t="s">
        <v>281</v>
      </c>
      <c r="C10" s="974" t="s">
        <v>552</v>
      </c>
      <c r="D10" s="975"/>
      <c r="E10" s="975"/>
      <c r="F10" s="975"/>
      <c r="G10" s="975"/>
      <c r="H10" s="975"/>
      <c r="I10" s="975"/>
      <c r="J10" s="975"/>
      <c r="K10" s="975"/>
      <c r="L10" s="976"/>
    </row>
    <row r="11" spans="2:12" ht="13.5">
      <c r="B11" s="413" t="s">
        <v>281</v>
      </c>
      <c r="C11" s="974" t="s">
        <v>551</v>
      </c>
      <c r="D11" s="975"/>
      <c r="E11" s="975"/>
      <c r="F11" s="975"/>
      <c r="G11" s="975"/>
      <c r="H11" s="975"/>
      <c r="I11" s="975"/>
      <c r="J11" s="975"/>
      <c r="K11" s="975"/>
      <c r="L11" s="976"/>
    </row>
    <row r="12" spans="2:12" ht="13.5">
      <c r="B12" s="413" t="s">
        <v>281</v>
      </c>
      <c r="C12" s="974" t="s">
        <v>550</v>
      </c>
      <c r="D12" s="975"/>
      <c r="E12" s="975"/>
      <c r="F12" s="975"/>
      <c r="G12" s="975"/>
      <c r="H12" s="975"/>
      <c r="I12" s="975"/>
      <c r="J12" s="975"/>
      <c r="K12" s="975"/>
      <c r="L12" s="976"/>
    </row>
    <row r="13" spans="2:12" ht="14.25" thickBot="1">
      <c r="B13" s="412" t="s">
        <v>281</v>
      </c>
      <c r="C13" s="411" t="s">
        <v>509</v>
      </c>
      <c r="D13" s="990"/>
      <c r="E13" s="897"/>
      <c r="F13" s="897"/>
      <c r="G13" s="897"/>
      <c r="H13" s="897"/>
      <c r="I13" s="897"/>
      <c r="J13" s="897"/>
      <c r="K13" s="897"/>
      <c r="L13" s="898"/>
    </row>
    <row r="15" ht="13.5">
      <c r="B15" s="410" t="s">
        <v>549</v>
      </c>
    </row>
    <row r="16" spans="2:12" ht="13.5">
      <c r="B16" s="991" t="s">
        <v>548</v>
      </c>
      <c r="C16" s="992"/>
      <c r="D16" s="992"/>
      <c r="E16" s="992"/>
      <c r="F16" s="992"/>
      <c r="G16" s="992"/>
      <c r="H16" s="992"/>
      <c r="I16" s="992"/>
      <c r="J16" s="992"/>
      <c r="K16" s="992"/>
      <c r="L16" s="992"/>
    </row>
    <row r="17" ht="14.25" thickBot="1">
      <c r="B17" s="410" t="s">
        <v>547</v>
      </c>
    </row>
    <row r="18" spans="2:12" ht="13.5">
      <c r="B18" s="982" t="s">
        <v>536</v>
      </c>
      <c r="C18" s="983"/>
      <c r="D18" s="980" t="s">
        <v>546</v>
      </c>
      <c r="E18" s="981"/>
      <c r="F18" s="981"/>
      <c r="G18" s="981"/>
      <c r="H18" s="981"/>
      <c r="I18" s="981"/>
      <c r="J18" s="993" t="s">
        <v>545</v>
      </c>
      <c r="K18" s="994"/>
      <c r="L18" s="995"/>
    </row>
    <row r="19" spans="2:12" ht="13.5">
      <c r="B19" s="984"/>
      <c r="C19" s="985"/>
      <c r="D19" s="979" t="s">
        <v>544</v>
      </c>
      <c r="E19" s="979"/>
      <c r="F19" s="979"/>
      <c r="G19" s="899" t="s">
        <v>543</v>
      </c>
      <c r="H19" s="979"/>
      <c r="I19" s="979"/>
      <c r="J19" s="996"/>
      <c r="K19" s="997"/>
      <c r="L19" s="998"/>
    </row>
    <row r="20" spans="2:12" ht="13.5">
      <c r="B20" s="946" t="s">
        <v>532</v>
      </c>
      <c r="C20" s="948"/>
      <c r="D20" s="989" t="s">
        <v>542</v>
      </c>
      <c r="E20" s="950"/>
      <c r="F20" s="948"/>
      <c r="G20" s="989" t="s">
        <v>921</v>
      </c>
      <c r="H20" s="950"/>
      <c r="I20" s="948"/>
      <c r="J20" s="989" t="s">
        <v>541</v>
      </c>
      <c r="K20" s="950"/>
      <c r="L20" s="951"/>
    </row>
    <row r="21" spans="2:12" ht="13.5">
      <c r="B21" s="924"/>
      <c r="C21" s="886"/>
      <c r="D21" s="999"/>
      <c r="E21" s="896"/>
      <c r="F21" s="886"/>
      <c r="G21" s="999"/>
      <c r="H21" s="896"/>
      <c r="I21" s="886"/>
      <c r="J21" s="952" t="s">
        <v>922</v>
      </c>
      <c r="K21" s="896"/>
      <c r="L21" s="894"/>
    </row>
    <row r="22" spans="2:12" ht="13.5" customHeight="1">
      <c r="B22" s="946" t="s">
        <v>530</v>
      </c>
      <c r="C22" s="948"/>
      <c r="D22" s="989" t="s">
        <v>921</v>
      </c>
      <c r="E22" s="950"/>
      <c r="F22" s="948"/>
      <c r="G22" s="989" t="s">
        <v>923</v>
      </c>
      <c r="H22" s="950"/>
      <c r="I22" s="948"/>
      <c r="J22" s="989" t="s">
        <v>541</v>
      </c>
      <c r="K22" s="950"/>
      <c r="L22" s="951"/>
    </row>
    <row r="23" spans="2:12" ht="13.5">
      <c r="B23" s="924"/>
      <c r="C23" s="886"/>
      <c r="D23" s="999"/>
      <c r="E23" s="896"/>
      <c r="F23" s="886"/>
      <c r="G23" s="999"/>
      <c r="H23" s="896"/>
      <c r="I23" s="886"/>
      <c r="J23" s="952" t="s">
        <v>922</v>
      </c>
      <c r="K23" s="896"/>
      <c r="L23" s="894"/>
    </row>
    <row r="24" spans="2:12" ht="13.5">
      <c r="B24" s="946" t="s">
        <v>526</v>
      </c>
      <c r="C24" s="948"/>
      <c r="D24" s="989" t="s">
        <v>921</v>
      </c>
      <c r="E24" s="950"/>
      <c r="F24" s="948"/>
      <c r="G24" s="989" t="s">
        <v>924</v>
      </c>
      <c r="H24" s="950"/>
      <c r="I24" s="948"/>
      <c r="J24" s="989" t="s">
        <v>540</v>
      </c>
      <c r="K24" s="950"/>
      <c r="L24" s="951"/>
    </row>
    <row r="25" spans="2:12" ht="13.5">
      <c r="B25" s="935"/>
      <c r="C25" s="937"/>
      <c r="D25" s="938" t="s">
        <v>925</v>
      </c>
      <c r="E25" s="992"/>
      <c r="F25" s="937"/>
      <c r="G25" s="938" t="s">
        <v>538</v>
      </c>
      <c r="H25" s="992"/>
      <c r="I25" s="937"/>
      <c r="J25" s="938" t="s">
        <v>539</v>
      </c>
      <c r="K25" s="992"/>
      <c r="L25" s="939"/>
    </row>
    <row r="26" spans="2:12" ht="14.25" thickBot="1">
      <c r="B26" s="940"/>
      <c r="C26" s="942"/>
      <c r="D26" s="1000"/>
      <c r="E26" s="944"/>
      <c r="F26" s="942"/>
      <c r="G26" s="1000"/>
      <c r="H26" s="944"/>
      <c r="I26" s="942"/>
      <c r="J26" s="943" t="s">
        <v>538</v>
      </c>
      <c r="K26" s="944"/>
      <c r="L26" s="945"/>
    </row>
    <row r="28" ht="14.25" thickBot="1">
      <c r="B28" s="410" t="s">
        <v>537</v>
      </c>
    </row>
    <row r="29" spans="2:12" ht="13.5">
      <c r="B29" s="982" t="s">
        <v>536</v>
      </c>
      <c r="C29" s="983"/>
      <c r="D29" s="1007" t="s">
        <v>535</v>
      </c>
      <c r="E29" s="981"/>
      <c r="F29" s="981"/>
      <c r="G29" s="981"/>
      <c r="H29" s="981"/>
      <c r="I29" s="981"/>
      <c r="J29" s="983"/>
      <c r="K29" s="977" t="s">
        <v>534</v>
      </c>
      <c r="L29" s="978"/>
    </row>
    <row r="30" spans="2:12" ht="13.5">
      <c r="B30" s="1008"/>
      <c r="C30" s="937"/>
      <c r="D30" s="989"/>
      <c r="E30" s="950"/>
      <c r="F30" s="950"/>
      <c r="G30" s="950"/>
      <c r="H30" s="950"/>
      <c r="I30" s="950"/>
      <c r="J30" s="948"/>
      <c r="K30" s="1003" t="s">
        <v>533</v>
      </c>
      <c r="L30" s="1004"/>
    </row>
    <row r="31" spans="2:12" ht="13.5">
      <c r="B31" s="1008" t="s">
        <v>532</v>
      </c>
      <c r="C31" s="937"/>
      <c r="D31" s="1015" t="s">
        <v>531</v>
      </c>
      <c r="E31" s="936"/>
      <c r="F31" s="936"/>
      <c r="G31" s="936"/>
      <c r="H31" s="936"/>
      <c r="I31" s="936"/>
      <c r="J31" s="937"/>
      <c r="K31" s="1024"/>
      <c r="L31" s="1025"/>
    </row>
    <row r="32" spans="2:12" ht="13.5">
      <c r="B32" s="1008"/>
      <c r="C32" s="937"/>
      <c r="D32" s="999"/>
      <c r="E32" s="896"/>
      <c r="F32" s="896"/>
      <c r="G32" s="896"/>
      <c r="H32" s="896"/>
      <c r="I32" s="896"/>
      <c r="J32" s="886"/>
      <c r="K32" s="1017"/>
      <c r="L32" s="1018"/>
    </row>
    <row r="33" spans="2:12" ht="13.5">
      <c r="B33" s="1009" t="s">
        <v>530</v>
      </c>
      <c r="C33" s="1010"/>
      <c r="D33" s="1015" t="s">
        <v>529</v>
      </c>
      <c r="E33" s="936"/>
      <c r="F33" s="936"/>
      <c r="G33" s="936"/>
      <c r="H33" s="936"/>
      <c r="I33" s="936"/>
      <c r="J33" s="937"/>
      <c r="K33" s="1001" t="s">
        <v>528</v>
      </c>
      <c r="L33" s="1002"/>
    </row>
    <row r="34" spans="2:12" ht="13.5">
      <c r="B34" s="1011"/>
      <c r="C34" s="1012"/>
      <c r="D34" s="999" t="s">
        <v>527</v>
      </c>
      <c r="E34" s="896"/>
      <c r="F34" s="896"/>
      <c r="G34" s="896"/>
      <c r="H34" s="896"/>
      <c r="I34" s="896"/>
      <c r="J34" s="886"/>
      <c r="K34" s="1001"/>
      <c r="L34" s="1002"/>
    </row>
    <row r="35" spans="2:12" ht="13.5">
      <c r="B35" s="1009" t="s">
        <v>526</v>
      </c>
      <c r="C35" s="1010"/>
      <c r="D35" s="1020" t="s">
        <v>525</v>
      </c>
      <c r="E35" s="992"/>
      <c r="F35" s="992"/>
      <c r="G35" s="992"/>
      <c r="H35" s="992"/>
      <c r="I35" s="992"/>
      <c r="J35" s="937"/>
      <c r="K35" s="1003" t="s">
        <v>524</v>
      </c>
      <c r="L35" s="1004"/>
    </row>
    <row r="36" spans="2:12" ht="14.25" thickBot="1">
      <c r="B36" s="1013"/>
      <c r="C36" s="1014"/>
      <c r="D36" s="1000" t="s">
        <v>523</v>
      </c>
      <c r="E36" s="944"/>
      <c r="F36" s="944"/>
      <c r="G36" s="944"/>
      <c r="H36" s="944"/>
      <c r="I36" s="944"/>
      <c r="J36" s="942"/>
      <c r="K36" s="1005"/>
      <c r="L36" s="1006"/>
    </row>
    <row r="37" ht="7.5" customHeight="1" thickBot="1"/>
    <row r="38" spans="2:12" ht="13.5" customHeight="1">
      <c r="B38" s="1031" t="s">
        <v>811</v>
      </c>
      <c r="C38" s="1032"/>
      <c r="D38" s="1035" t="s">
        <v>799</v>
      </c>
      <c r="E38" s="1036"/>
      <c r="F38" s="1036"/>
      <c r="G38" s="1036"/>
      <c r="H38" s="1036"/>
      <c r="I38" s="1036"/>
      <c r="J38" s="1037"/>
      <c r="K38" s="1039" t="s">
        <v>798</v>
      </c>
      <c r="L38" s="1040"/>
    </row>
    <row r="39" spans="2:12" ht="13.5">
      <c r="B39" s="1033"/>
      <c r="C39" s="1034"/>
      <c r="D39" s="1024"/>
      <c r="E39" s="1038"/>
      <c r="F39" s="1038"/>
      <c r="G39" s="1038"/>
      <c r="H39" s="1038"/>
      <c r="I39" s="1038"/>
      <c r="J39" s="1012"/>
      <c r="K39" s="1041"/>
      <c r="L39" s="1042"/>
    </row>
    <row r="40" spans="2:12" ht="13.5">
      <c r="B40" s="1008"/>
      <c r="C40" s="937"/>
      <c r="D40" s="1028" t="s">
        <v>800</v>
      </c>
      <c r="E40" s="910"/>
      <c r="F40" s="910"/>
      <c r="G40" s="910"/>
      <c r="H40" s="910"/>
      <c r="I40" s="910"/>
      <c r="J40" s="900"/>
      <c r="K40" s="1003" t="s">
        <v>533</v>
      </c>
      <c r="L40" s="1004"/>
    </row>
    <row r="41" spans="2:12" ht="13.5">
      <c r="B41" s="1008" t="s">
        <v>532</v>
      </c>
      <c r="C41" s="937"/>
      <c r="D41" s="938" t="s">
        <v>801</v>
      </c>
      <c r="E41" s="936"/>
      <c r="F41" s="936"/>
      <c r="G41" s="936"/>
      <c r="H41" s="936"/>
      <c r="I41" s="936"/>
      <c r="J41" s="937"/>
      <c r="K41" s="1024"/>
      <c r="L41" s="1025"/>
    </row>
    <row r="42" spans="2:12" ht="13.5">
      <c r="B42" s="547"/>
      <c r="C42" s="540"/>
      <c r="D42" s="550" t="s">
        <v>802</v>
      </c>
      <c r="E42" s="539"/>
      <c r="F42" s="539"/>
      <c r="G42" s="539"/>
      <c r="H42" s="539"/>
      <c r="I42" s="539"/>
      <c r="J42" s="538"/>
      <c r="K42" s="543"/>
      <c r="L42" s="544"/>
    </row>
    <row r="43" spans="2:12" ht="13.5">
      <c r="B43" s="1008"/>
      <c r="C43" s="937"/>
      <c r="D43" s="550" t="s">
        <v>803</v>
      </c>
      <c r="E43" s="541"/>
      <c r="F43" s="541"/>
      <c r="G43" s="541"/>
      <c r="H43" s="541"/>
      <c r="I43" s="541"/>
      <c r="J43" s="551"/>
      <c r="K43" s="1001"/>
      <c r="L43" s="1002"/>
    </row>
    <row r="44" spans="2:12" ht="13.5">
      <c r="B44" s="1009" t="s">
        <v>530</v>
      </c>
      <c r="C44" s="1010"/>
      <c r="D44" s="550" t="s">
        <v>804</v>
      </c>
      <c r="E44" s="541"/>
      <c r="F44" s="541"/>
      <c r="G44" s="541"/>
      <c r="H44" s="541"/>
      <c r="I44" s="541"/>
      <c r="J44" s="551"/>
      <c r="K44" s="1001" t="s">
        <v>528</v>
      </c>
      <c r="L44" s="1002"/>
    </row>
    <row r="45" spans="2:12" ht="13.5">
      <c r="B45" s="1026"/>
      <c r="C45" s="1027"/>
      <c r="D45" s="938" t="s">
        <v>806</v>
      </c>
      <c r="E45" s="992"/>
      <c r="F45" s="992"/>
      <c r="G45" s="992"/>
      <c r="H45" s="992"/>
      <c r="I45" s="992"/>
      <c r="J45" s="937"/>
      <c r="K45" s="545"/>
      <c r="L45" s="546"/>
    </row>
    <row r="46" spans="2:12" ht="13.5">
      <c r="B46" s="1026"/>
      <c r="C46" s="1027"/>
      <c r="D46" s="938" t="s">
        <v>805</v>
      </c>
      <c r="E46" s="992"/>
      <c r="F46" s="992"/>
      <c r="G46" s="992"/>
      <c r="H46" s="992"/>
      <c r="I46" s="992"/>
      <c r="J46" s="937"/>
      <c r="K46" s="545"/>
      <c r="L46" s="546"/>
    </row>
    <row r="47" spans="2:12" ht="13.5">
      <c r="B47" s="1011"/>
      <c r="C47" s="1012"/>
      <c r="D47" s="550" t="s">
        <v>807</v>
      </c>
      <c r="E47" s="541"/>
      <c r="F47" s="541"/>
      <c r="G47" s="541"/>
      <c r="H47" s="541"/>
      <c r="I47" s="541"/>
      <c r="J47" s="551"/>
      <c r="K47" s="1001"/>
      <c r="L47" s="1002"/>
    </row>
    <row r="48" spans="2:12" ht="13.5">
      <c r="B48" s="554"/>
      <c r="C48" s="555"/>
      <c r="D48" s="949" t="s">
        <v>809</v>
      </c>
      <c r="E48" s="950"/>
      <c r="F48" s="950"/>
      <c r="G48" s="950"/>
      <c r="H48" s="950"/>
      <c r="I48" s="950"/>
      <c r="J48" s="948"/>
      <c r="K48" s="545"/>
      <c r="L48" s="546"/>
    </row>
    <row r="49" spans="2:12" ht="13.5">
      <c r="B49" s="1026" t="s">
        <v>526</v>
      </c>
      <c r="C49" s="1027"/>
      <c r="D49" s="1029" t="s">
        <v>810</v>
      </c>
      <c r="E49" s="992"/>
      <c r="F49" s="992"/>
      <c r="G49" s="992"/>
      <c r="H49" s="992"/>
      <c r="I49" s="992"/>
      <c r="J49" s="937"/>
      <c r="K49" s="1003" t="s">
        <v>524</v>
      </c>
      <c r="L49" s="1004"/>
    </row>
    <row r="50" spans="2:12" ht="14.25" thickBot="1">
      <c r="B50" s="556"/>
      <c r="C50" s="557"/>
      <c r="D50" s="1030" t="s">
        <v>808</v>
      </c>
      <c r="E50" s="897"/>
      <c r="F50" s="897"/>
      <c r="G50" s="897"/>
      <c r="H50" s="897"/>
      <c r="I50" s="897"/>
      <c r="J50" s="888"/>
      <c r="K50" s="1005"/>
      <c r="L50" s="1006"/>
    </row>
    <row r="52" ht="13.5">
      <c r="B52" s="410" t="s">
        <v>522</v>
      </c>
    </row>
    <row r="53" ht="13.5">
      <c r="B53" s="410" t="s">
        <v>521</v>
      </c>
    </row>
    <row r="54" ht="14.25" thickBot="1">
      <c r="B54" s="410" t="s">
        <v>520</v>
      </c>
    </row>
    <row r="55" spans="2:12" ht="13.5">
      <c r="B55" s="414" t="s">
        <v>281</v>
      </c>
      <c r="C55" s="987" t="s">
        <v>519</v>
      </c>
      <c r="D55" s="987"/>
      <c r="E55" s="987"/>
      <c r="F55" s="987"/>
      <c r="G55" s="987"/>
      <c r="H55" s="987"/>
      <c r="I55" s="987"/>
      <c r="J55" s="987"/>
      <c r="K55" s="987"/>
      <c r="L55" s="988"/>
    </row>
    <row r="56" spans="2:12" ht="13.5">
      <c r="B56" s="413" t="s">
        <v>281</v>
      </c>
      <c r="C56" s="975" t="s">
        <v>518</v>
      </c>
      <c r="D56" s="975"/>
      <c r="E56" s="975"/>
      <c r="F56" s="975"/>
      <c r="G56" s="975"/>
      <c r="H56" s="975"/>
      <c r="I56" s="975"/>
      <c r="J56" s="975"/>
      <c r="K56" s="975"/>
      <c r="L56" s="976"/>
    </row>
    <row r="57" spans="2:12" ht="13.5">
      <c r="B57" s="413" t="s">
        <v>281</v>
      </c>
      <c r="C57" s="975" t="s">
        <v>517</v>
      </c>
      <c r="D57" s="975"/>
      <c r="E57" s="975"/>
      <c r="F57" s="975"/>
      <c r="G57" s="975"/>
      <c r="H57" s="975"/>
      <c r="I57" s="975"/>
      <c r="J57" s="975"/>
      <c r="K57" s="975"/>
      <c r="L57" s="976"/>
    </row>
    <row r="58" spans="2:12" ht="13.5">
      <c r="B58" s="413" t="s">
        <v>281</v>
      </c>
      <c r="C58" s="975" t="s">
        <v>926</v>
      </c>
      <c r="D58" s="975"/>
      <c r="E58" s="975"/>
      <c r="F58" s="975"/>
      <c r="G58" s="975"/>
      <c r="H58" s="975"/>
      <c r="I58" s="975"/>
      <c r="J58" s="975"/>
      <c r="K58" s="975"/>
      <c r="L58" s="976"/>
    </row>
    <row r="59" spans="2:12" ht="13.5">
      <c r="B59" s="413" t="s">
        <v>281</v>
      </c>
      <c r="C59" s="975" t="s">
        <v>516</v>
      </c>
      <c r="D59" s="975"/>
      <c r="E59" s="975"/>
      <c r="F59" s="975"/>
      <c r="G59" s="975"/>
      <c r="H59" s="975"/>
      <c r="I59" s="975"/>
      <c r="J59" s="975"/>
      <c r="K59" s="975"/>
      <c r="L59" s="976"/>
    </row>
    <row r="60" spans="2:12" ht="14.25" thickBot="1">
      <c r="B60" s="412" t="s">
        <v>281</v>
      </c>
      <c r="C60" s="411" t="s">
        <v>509</v>
      </c>
      <c r="D60" s="990"/>
      <c r="E60" s="897"/>
      <c r="F60" s="897"/>
      <c r="G60" s="897"/>
      <c r="H60" s="897"/>
      <c r="I60" s="897"/>
      <c r="J60" s="897"/>
      <c r="K60" s="897"/>
      <c r="L60" s="898"/>
    </row>
    <row r="61" spans="2:12" ht="13.5">
      <c r="B61" s="417"/>
      <c r="C61" s="416"/>
      <c r="D61" s="415"/>
      <c r="E61" s="415"/>
      <c r="F61" s="415"/>
      <c r="G61" s="415"/>
      <c r="H61" s="415"/>
      <c r="I61" s="415"/>
      <c r="J61" s="415"/>
      <c r="K61" s="415"/>
      <c r="L61" s="415"/>
    </row>
    <row r="62" ht="14.25" thickBot="1"/>
    <row r="63" spans="2:12" ht="19.5" thickBot="1">
      <c r="B63" s="879" t="s">
        <v>515</v>
      </c>
      <c r="C63" s="1022"/>
      <c r="D63" s="1022"/>
      <c r="E63" s="1022"/>
      <c r="F63" s="1022"/>
      <c r="G63" s="1022"/>
      <c r="H63" s="1022"/>
      <c r="I63" s="1022"/>
      <c r="J63" s="1022"/>
      <c r="K63" s="1022"/>
      <c r="L63" s="1023"/>
    </row>
    <row r="65" ht="13.5">
      <c r="B65" s="410" t="s">
        <v>514</v>
      </c>
    </row>
    <row r="66" ht="13.5">
      <c r="B66" s="410" t="s">
        <v>513</v>
      </c>
    </row>
    <row r="67" ht="14.25" thickBot="1">
      <c r="B67" s="410" t="s">
        <v>512</v>
      </c>
    </row>
    <row r="68" spans="2:12" ht="13.5">
      <c r="B68" s="414" t="s">
        <v>277</v>
      </c>
      <c r="C68" s="987" t="s">
        <v>927</v>
      </c>
      <c r="D68" s="987"/>
      <c r="E68" s="987"/>
      <c r="F68" s="987"/>
      <c r="G68" s="987"/>
      <c r="H68" s="987"/>
      <c r="I68" s="987"/>
      <c r="J68" s="987"/>
      <c r="K68" s="987"/>
      <c r="L68" s="988"/>
    </row>
    <row r="69" spans="2:12" ht="13.5">
      <c r="B69" s="413" t="s">
        <v>281</v>
      </c>
      <c r="C69" s="975" t="s">
        <v>511</v>
      </c>
      <c r="D69" s="975"/>
      <c r="E69" s="975"/>
      <c r="F69" s="975"/>
      <c r="G69" s="975"/>
      <c r="H69" s="975"/>
      <c r="I69" s="975"/>
      <c r="J69" s="975"/>
      <c r="K69" s="975"/>
      <c r="L69" s="976"/>
    </row>
    <row r="70" spans="2:12" ht="13.5">
      <c r="B70" s="413" t="s">
        <v>281</v>
      </c>
      <c r="C70" s="975" t="s">
        <v>510</v>
      </c>
      <c r="D70" s="975"/>
      <c r="E70" s="975"/>
      <c r="F70" s="975"/>
      <c r="G70" s="975"/>
      <c r="H70" s="975"/>
      <c r="I70" s="975"/>
      <c r="J70" s="975"/>
      <c r="K70" s="975"/>
      <c r="L70" s="976"/>
    </row>
    <row r="71" spans="2:12" ht="14.25" thickBot="1">
      <c r="B71" s="412" t="s">
        <v>281</v>
      </c>
      <c r="C71" s="411" t="s">
        <v>509</v>
      </c>
      <c r="D71" s="990"/>
      <c r="E71" s="897"/>
      <c r="F71" s="897"/>
      <c r="G71" s="897"/>
      <c r="H71" s="897"/>
      <c r="I71" s="897"/>
      <c r="J71" s="897"/>
      <c r="K71" s="897"/>
      <c r="L71" s="898"/>
    </row>
    <row r="74" ht="13.5">
      <c r="B74" s="410" t="s">
        <v>508</v>
      </c>
    </row>
    <row r="75" ht="13.5">
      <c r="B75" s="410" t="s">
        <v>507</v>
      </c>
    </row>
    <row r="76" ht="13.5">
      <c r="B76" s="410" t="s">
        <v>506</v>
      </c>
    </row>
    <row r="77" ht="14.25" thickBot="1">
      <c r="B77" s="410" t="s">
        <v>505</v>
      </c>
    </row>
    <row r="78" spans="2:12" ht="13.5">
      <c r="B78" s="1021" t="s">
        <v>504</v>
      </c>
      <c r="C78" s="967"/>
      <c r="D78" s="967"/>
      <c r="E78" s="967"/>
      <c r="F78" s="967"/>
      <c r="G78" s="967"/>
      <c r="H78" s="967"/>
      <c r="I78" s="967" t="s">
        <v>503</v>
      </c>
      <c r="J78" s="967"/>
      <c r="K78" s="967"/>
      <c r="L78" s="969"/>
    </row>
    <row r="79" spans="2:12" ht="13.5">
      <c r="B79" s="946" t="s">
        <v>502</v>
      </c>
      <c r="C79" s="948"/>
      <c r="D79" s="409" t="s">
        <v>501</v>
      </c>
      <c r="E79" s="975" t="s">
        <v>500</v>
      </c>
      <c r="F79" s="975"/>
      <c r="G79" s="975"/>
      <c r="H79" s="975"/>
      <c r="I79" s="975" t="s">
        <v>499</v>
      </c>
      <c r="J79" s="975"/>
      <c r="K79" s="975"/>
      <c r="L79" s="976"/>
    </row>
    <row r="80" spans="2:12" ht="13.5" customHeight="1">
      <c r="B80" s="279"/>
      <c r="C80" s="407"/>
      <c r="D80" s="403"/>
      <c r="E80" s="975" t="s">
        <v>498</v>
      </c>
      <c r="F80" s="975"/>
      <c r="G80" s="975"/>
      <c r="H80" s="975"/>
      <c r="I80" s="1016" t="s">
        <v>497</v>
      </c>
      <c r="J80" s="975"/>
      <c r="K80" s="975"/>
      <c r="L80" s="976"/>
    </row>
    <row r="81" spans="2:12" ht="13.5">
      <c r="B81" s="279"/>
      <c r="C81" s="407"/>
      <c r="D81" s="408" t="s">
        <v>496</v>
      </c>
      <c r="E81" s="975" t="s">
        <v>495</v>
      </c>
      <c r="F81" s="975"/>
      <c r="G81" s="975"/>
      <c r="H81" s="975"/>
      <c r="I81" s="975" t="s">
        <v>491</v>
      </c>
      <c r="J81" s="975"/>
      <c r="K81" s="975"/>
      <c r="L81" s="976"/>
    </row>
    <row r="82" spans="2:12" ht="13.5">
      <c r="B82" s="279"/>
      <c r="C82" s="407"/>
      <c r="D82" s="406"/>
      <c r="E82" s="975" t="s">
        <v>494</v>
      </c>
      <c r="F82" s="975"/>
      <c r="G82" s="975"/>
      <c r="H82" s="975"/>
      <c r="I82" s="975" t="s">
        <v>928</v>
      </c>
      <c r="J82" s="975"/>
      <c r="K82" s="975"/>
      <c r="L82" s="976"/>
    </row>
    <row r="83" spans="2:12" ht="13.5">
      <c r="B83" s="405"/>
      <c r="C83" s="404"/>
      <c r="D83" s="403"/>
      <c r="E83" s="975" t="s">
        <v>493</v>
      </c>
      <c r="F83" s="975"/>
      <c r="G83" s="975"/>
      <c r="H83" s="975"/>
      <c r="I83" s="975" t="s">
        <v>929</v>
      </c>
      <c r="J83" s="975"/>
      <c r="K83" s="975"/>
      <c r="L83" s="976"/>
    </row>
    <row r="84" spans="2:12" ht="14.25" thickBot="1">
      <c r="B84" s="1019" t="s">
        <v>492</v>
      </c>
      <c r="C84" s="944"/>
      <c r="D84" s="944"/>
      <c r="E84" s="944"/>
      <c r="F84" s="944"/>
      <c r="G84" s="944"/>
      <c r="H84" s="944"/>
      <c r="I84" s="990" t="s">
        <v>491</v>
      </c>
      <c r="J84" s="897"/>
      <c r="K84" s="897"/>
      <c r="L84" s="898"/>
    </row>
  </sheetData>
  <sheetProtection/>
  <mergeCells count="108">
    <mergeCell ref="D49:J49"/>
    <mergeCell ref="K49:L50"/>
    <mergeCell ref="D50:J50"/>
    <mergeCell ref="B38:C39"/>
    <mergeCell ref="D38:J39"/>
    <mergeCell ref="K38:L39"/>
    <mergeCell ref="D45:J45"/>
    <mergeCell ref="B49:C49"/>
    <mergeCell ref="D48:J48"/>
    <mergeCell ref="B43:C43"/>
    <mergeCell ref="K43:L43"/>
    <mergeCell ref="B44:C47"/>
    <mergeCell ref="K44:L44"/>
    <mergeCell ref="D46:J46"/>
    <mergeCell ref="K47:L47"/>
    <mergeCell ref="B40:C40"/>
    <mergeCell ref="D40:J40"/>
    <mergeCell ref="K40:L41"/>
    <mergeCell ref="B41:C41"/>
    <mergeCell ref="D41:J41"/>
    <mergeCell ref="E79:H79"/>
    <mergeCell ref="I79:L79"/>
    <mergeCell ref="B3:L3"/>
    <mergeCell ref="B63:L63"/>
    <mergeCell ref="C59:L59"/>
    <mergeCell ref="K30:L31"/>
    <mergeCell ref="C69:L69"/>
    <mergeCell ref="C70:L70"/>
    <mergeCell ref="D71:L71"/>
    <mergeCell ref="B79:C79"/>
    <mergeCell ref="E83:H83"/>
    <mergeCell ref="I83:L83"/>
    <mergeCell ref="I84:L84"/>
    <mergeCell ref="B84:H84"/>
    <mergeCell ref="D35:J35"/>
    <mergeCell ref="D34:J34"/>
    <mergeCell ref="B78:H78"/>
    <mergeCell ref="I78:L78"/>
    <mergeCell ref="E82:H82"/>
    <mergeCell ref="I82:L82"/>
    <mergeCell ref="E80:H80"/>
    <mergeCell ref="I80:L80"/>
    <mergeCell ref="E81:H81"/>
    <mergeCell ref="I81:L81"/>
    <mergeCell ref="D30:J30"/>
    <mergeCell ref="D32:J32"/>
    <mergeCell ref="C57:L57"/>
    <mergeCell ref="C58:L58"/>
    <mergeCell ref="K32:L32"/>
    <mergeCell ref="K33:L33"/>
    <mergeCell ref="G26:I26"/>
    <mergeCell ref="J26:L26"/>
    <mergeCell ref="B30:C30"/>
    <mergeCell ref="B31:C31"/>
    <mergeCell ref="B32:C32"/>
    <mergeCell ref="D36:J36"/>
    <mergeCell ref="B33:C34"/>
    <mergeCell ref="B35:C36"/>
    <mergeCell ref="D33:J33"/>
    <mergeCell ref="D31:J31"/>
    <mergeCell ref="C55:L55"/>
    <mergeCell ref="C56:L56"/>
    <mergeCell ref="J22:L22"/>
    <mergeCell ref="D23:F23"/>
    <mergeCell ref="G23:I23"/>
    <mergeCell ref="J23:L23"/>
    <mergeCell ref="D25:F25"/>
    <mergeCell ref="G25:I25"/>
    <mergeCell ref="B29:C29"/>
    <mergeCell ref="D29:J29"/>
    <mergeCell ref="D60:L60"/>
    <mergeCell ref="C68:L68"/>
    <mergeCell ref="D24:F24"/>
    <mergeCell ref="G24:I24"/>
    <mergeCell ref="J24:L24"/>
    <mergeCell ref="D26:F26"/>
    <mergeCell ref="B26:C26"/>
    <mergeCell ref="B25:C25"/>
    <mergeCell ref="K34:L34"/>
    <mergeCell ref="K35:L36"/>
    <mergeCell ref="G21:I21"/>
    <mergeCell ref="D21:F21"/>
    <mergeCell ref="D20:F20"/>
    <mergeCell ref="J20:L20"/>
    <mergeCell ref="J21:L21"/>
    <mergeCell ref="J25:L25"/>
    <mergeCell ref="D22:F22"/>
    <mergeCell ref="G22:I22"/>
    <mergeCell ref="C7:L7"/>
    <mergeCell ref="C8:L8"/>
    <mergeCell ref="C9:L9"/>
    <mergeCell ref="G20:I20"/>
    <mergeCell ref="C11:L11"/>
    <mergeCell ref="C12:L12"/>
    <mergeCell ref="D13:L13"/>
    <mergeCell ref="B16:L16"/>
    <mergeCell ref="J18:L19"/>
    <mergeCell ref="B20:C20"/>
    <mergeCell ref="C10:L10"/>
    <mergeCell ref="K29:L29"/>
    <mergeCell ref="G19:I19"/>
    <mergeCell ref="D19:F19"/>
    <mergeCell ref="D18:I18"/>
    <mergeCell ref="B18:C19"/>
    <mergeCell ref="B21:C21"/>
    <mergeCell ref="B22:C22"/>
    <mergeCell ref="B23:C23"/>
    <mergeCell ref="B24:C24"/>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4:S260"/>
  <sheetViews>
    <sheetView zoomScalePageLayoutView="0" workbookViewId="0" topLeftCell="A1">
      <selection activeCell="C2" sqref="C2"/>
    </sheetView>
  </sheetViews>
  <sheetFormatPr defaultColWidth="9.00390625" defaultRowHeight="13.5"/>
  <cols>
    <col min="2" max="2" width="5.625" style="0" customWidth="1"/>
    <col min="3" max="3" width="6.25390625" style="0" customWidth="1"/>
    <col min="4" max="4" width="6.125" style="0" customWidth="1"/>
    <col min="5" max="5" width="5.625" style="0" customWidth="1"/>
    <col min="6" max="7" width="4.375" style="0" customWidth="1"/>
    <col min="8" max="10" width="5.625" style="0" customWidth="1"/>
    <col min="11" max="11" width="5.50390625" style="0" customWidth="1"/>
    <col min="12" max="14" width="5.625" style="0" customWidth="1"/>
    <col min="15" max="15" width="6.25390625" style="0" customWidth="1"/>
    <col min="16" max="17" width="5.625" style="0" customWidth="1"/>
  </cols>
  <sheetData>
    <row r="3" ht="14.25" thickBot="1"/>
    <row r="4" spans="2:19" ht="19.5" thickBot="1">
      <c r="B4" s="879" t="s">
        <v>642</v>
      </c>
      <c r="C4" s="970"/>
      <c r="D4" s="970"/>
      <c r="E4" s="970"/>
      <c r="F4" s="970"/>
      <c r="G4" s="970"/>
      <c r="H4" s="970"/>
      <c r="I4" s="970"/>
      <c r="J4" s="970"/>
      <c r="K4" s="970"/>
      <c r="L4" s="970"/>
      <c r="M4" s="970"/>
      <c r="N4" s="970"/>
      <c r="O4" s="970"/>
      <c r="P4" s="970"/>
      <c r="Q4" s="970"/>
      <c r="R4" s="970"/>
      <c r="S4" s="971"/>
    </row>
    <row r="5" ht="14.25" thickBot="1"/>
    <row r="6" spans="2:19" ht="13.5">
      <c r="B6" s="1076" t="s">
        <v>641</v>
      </c>
      <c r="C6" s="1077"/>
      <c r="D6" s="994"/>
      <c r="E6" s="473" t="s">
        <v>640</v>
      </c>
      <c r="F6" s="317">
        <v>25</v>
      </c>
      <c r="G6" s="318" t="s">
        <v>6</v>
      </c>
      <c r="H6" s="317">
        <v>1</v>
      </c>
      <c r="I6" s="318" t="s">
        <v>639</v>
      </c>
      <c r="J6" s="317">
        <v>14</v>
      </c>
      <c r="K6" s="318" t="s">
        <v>638</v>
      </c>
      <c r="L6" s="317"/>
      <c r="M6" s="318" t="s">
        <v>637</v>
      </c>
      <c r="N6" s="317">
        <v>2013</v>
      </c>
      <c r="O6" s="318" t="s">
        <v>6</v>
      </c>
      <c r="P6" s="317"/>
      <c r="Q6" s="317"/>
      <c r="R6" s="317"/>
      <c r="S6" s="472"/>
    </row>
    <row r="7" spans="2:19" ht="13.5">
      <c r="B7" s="946" t="s">
        <v>930</v>
      </c>
      <c r="C7" s="947"/>
      <c r="D7" s="948"/>
      <c r="E7" s="466" t="s">
        <v>840</v>
      </c>
      <c r="F7" s="311"/>
      <c r="G7" s="311"/>
      <c r="H7" s="311"/>
      <c r="I7" s="311"/>
      <c r="J7" s="311"/>
      <c r="K7" s="311"/>
      <c r="L7" s="311"/>
      <c r="M7" s="311"/>
      <c r="N7" s="468"/>
      <c r="O7" s="1001"/>
      <c r="P7" s="1072"/>
      <c r="Q7" s="451" t="s">
        <v>931</v>
      </c>
      <c r="R7" s="999" t="s">
        <v>932</v>
      </c>
      <c r="S7" s="894"/>
    </row>
    <row r="8" spans="2:19" ht="13.5">
      <c r="B8" s="946" t="s">
        <v>933</v>
      </c>
      <c r="C8" s="947"/>
      <c r="D8" s="948"/>
      <c r="E8" s="466" t="s">
        <v>934</v>
      </c>
      <c r="F8" s="311"/>
      <c r="G8" s="311"/>
      <c r="H8" s="311"/>
      <c r="I8" s="311"/>
      <c r="J8" s="311"/>
      <c r="K8" s="311"/>
      <c r="L8" s="311"/>
      <c r="M8" s="311"/>
      <c r="N8" s="468"/>
      <c r="O8" s="1089" t="s">
        <v>636</v>
      </c>
      <c r="P8" s="1072"/>
      <c r="Q8" s="432" t="s">
        <v>935</v>
      </c>
      <c r="R8" s="1046" t="s">
        <v>936</v>
      </c>
      <c r="S8" s="902"/>
    </row>
    <row r="9" spans="2:19" ht="13.5">
      <c r="B9" s="946" t="s">
        <v>937</v>
      </c>
      <c r="C9" s="947"/>
      <c r="D9" s="948"/>
      <c r="E9" s="466" t="s">
        <v>938</v>
      </c>
      <c r="F9" s="311"/>
      <c r="G9" s="311"/>
      <c r="H9" s="311"/>
      <c r="I9" s="311"/>
      <c r="J9" s="311"/>
      <c r="K9" s="311"/>
      <c r="L9" s="311"/>
      <c r="M9" s="311"/>
      <c r="N9" s="468"/>
      <c r="O9" s="1001"/>
      <c r="P9" s="1072"/>
      <c r="Q9" s="439" t="s">
        <v>939</v>
      </c>
      <c r="R9" s="1046" t="s">
        <v>940</v>
      </c>
      <c r="S9" s="902"/>
    </row>
    <row r="10" spans="2:19" ht="13.5">
      <c r="B10" s="927" t="s">
        <v>941</v>
      </c>
      <c r="C10" s="928"/>
      <c r="D10" s="900"/>
      <c r="E10" s="466" t="s">
        <v>942</v>
      </c>
      <c r="F10" s="311"/>
      <c r="G10" s="311"/>
      <c r="H10" s="311"/>
      <c r="I10" s="311"/>
      <c r="J10" s="311"/>
      <c r="K10" s="311"/>
      <c r="L10" s="311"/>
      <c r="M10" s="311"/>
      <c r="N10" s="468"/>
      <c r="O10" s="1091"/>
      <c r="P10" s="1034"/>
      <c r="Q10" s="1046"/>
      <c r="R10" s="910"/>
      <c r="S10" s="902"/>
    </row>
    <row r="11" spans="2:19" ht="13.5">
      <c r="B11" s="927" t="s">
        <v>943</v>
      </c>
      <c r="C11" s="928"/>
      <c r="D11" s="900"/>
      <c r="E11" s="432" t="s">
        <v>944</v>
      </c>
      <c r="F11" s="466" t="s">
        <v>945</v>
      </c>
      <c r="G11" s="311"/>
      <c r="H11" s="311"/>
      <c r="I11" s="468"/>
      <c r="J11" s="432" t="s">
        <v>935</v>
      </c>
      <c r="K11" s="471" t="s">
        <v>946</v>
      </c>
      <c r="L11" s="311"/>
      <c r="M11" s="311"/>
      <c r="N11" s="311"/>
      <c r="O11" s="1092" t="s">
        <v>947</v>
      </c>
      <c r="P11" s="979"/>
      <c r="Q11" s="979"/>
      <c r="R11" s="979"/>
      <c r="S11" s="1093"/>
    </row>
    <row r="12" spans="2:19" ht="13.5">
      <c r="B12" s="946" t="s">
        <v>948</v>
      </c>
      <c r="C12" s="947"/>
      <c r="D12" s="948"/>
      <c r="E12" s="311" t="s">
        <v>949</v>
      </c>
      <c r="F12" s="311"/>
      <c r="G12" s="311"/>
      <c r="H12" s="311"/>
      <c r="I12" s="311"/>
      <c r="J12" s="311"/>
      <c r="K12" s="311"/>
      <c r="L12" s="311"/>
      <c r="M12" s="311"/>
      <c r="N12" s="468"/>
      <c r="O12" s="1091" t="s">
        <v>950</v>
      </c>
      <c r="P12" s="1034"/>
      <c r="Q12" s="278"/>
      <c r="R12" s="278">
        <v>91</v>
      </c>
      <c r="S12" s="309" t="s">
        <v>951</v>
      </c>
    </row>
    <row r="13" spans="2:19" ht="13.5">
      <c r="B13" s="946" t="s">
        <v>952</v>
      </c>
      <c r="C13" s="947"/>
      <c r="D13" s="948"/>
      <c r="E13" s="311" t="s">
        <v>953</v>
      </c>
      <c r="F13" s="311"/>
      <c r="G13" s="311"/>
      <c r="H13" s="311"/>
      <c r="I13" s="311"/>
      <c r="J13" s="311"/>
      <c r="K13" s="311"/>
      <c r="L13" s="311"/>
      <c r="M13" s="311"/>
      <c r="N13" s="468"/>
      <c r="O13" s="1091" t="s">
        <v>954</v>
      </c>
      <c r="P13" s="1034"/>
      <c r="Q13" s="466"/>
      <c r="R13" s="311">
        <v>26</v>
      </c>
      <c r="S13" s="309" t="s">
        <v>951</v>
      </c>
    </row>
    <row r="14" spans="2:19" ht="13.5">
      <c r="B14" s="946" t="s">
        <v>955</v>
      </c>
      <c r="C14" s="947"/>
      <c r="D14" s="948"/>
      <c r="E14" s="466"/>
      <c r="F14" s="311"/>
      <c r="G14" s="311"/>
      <c r="H14" s="311"/>
      <c r="I14" s="311"/>
      <c r="J14" s="311"/>
      <c r="K14" s="311"/>
      <c r="L14" s="311"/>
      <c r="M14" s="311"/>
      <c r="N14" s="468"/>
      <c r="O14" s="289" t="s">
        <v>635</v>
      </c>
      <c r="P14" s="435" t="s">
        <v>956</v>
      </c>
      <c r="Q14" s="989" t="s">
        <v>957</v>
      </c>
      <c r="R14" s="950"/>
      <c r="S14" s="951"/>
    </row>
    <row r="15" spans="2:19" ht="13.5">
      <c r="B15" s="946" t="s">
        <v>958</v>
      </c>
      <c r="C15" s="947"/>
      <c r="D15" s="948"/>
      <c r="E15" s="466"/>
      <c r="F15" s="311"/>
      <c r="G15" s="311"/>
      <c r="H15" s="311"/>
      <c r="I15" s="311"/>
      <c r="J15" s="311"/>
      <c r="K15" s="311"/>
      <c r="L15" s="311"/>
      <c r="M15" s="311"/>
      <c r="N15" s="468"/>
      <c r="O15" s="289" t="s">
        <v>634</v>
      </c>
      <c r="P15" s="435" t="s">
        <v>959</v>
      </c>
      <c r="Q15" s="989" t="s">
        <v>960</v>
      </c>
      <c r="R15" s="950"/>
      <c r="S15" s="951"/>
    </row>
    <row r="16" spans="2:19" ht="13.5">
      <c r="B16" s="927" t="s">
        <v>961</v>
      </c>
      <c r="C16" s="928"/>
      <c r="D16" s="900"/>
      <c r="E16" s="466"/>
      <c r="F16" s="311"/>
      <c r="G16" s="311"/>
      <c r="H16" s="311"/>
      <c r="I16" s="311"/>
      <c r="J16" s="311"/>
      <c r="K16" s="311"/>
      <c r="L16" s="311"/>
      <c r="M16" s="311"/>
      <c r="N16" s="468"/>
      <c r="O16" s="289" t="s">
        <v>633</v>
      </c>
      <c r="P16" s="435" t="s">
        <v>962</v>
      </c>
      <c r="Q16" s="989" t="s">
        <v>963</v>
      </c>
      <c r="R16" s="950"/>
      <c r="S16" s="951"/>
    </row>
    <row r="17" spans="2:19" ht="13.5">
      <c r="B17" s="946"/>
      <c r="C17" s="947"/>
      <c r="D17" s="948"/>
      <c r="E17" s="469" t="s">
        <v>962</v>
      </c>
      <c r="F17" s="466" t="s">
        <v>964</v>
      </c>
      <c r="G17" s="311"/>
      <c r="H17" s="311"/>
      <c r="I17" s="311"/>
      <c r="J17" s="311"/>
      <c r="K17" s="311"/>
      <c r="L17" s="311"/>
      <c r="M17" s="311"/>
      <c r="N17" s="468"/>
      <c r="O17" s="289" t="s">
        <v>632</v>
      </c>
      <c r="P17" s="435" t="s">
        <v>959</v>
      </c>
      <c r="Q17" s="989" t="s">
        <v>965</v>
      </c>
      <c r="R17" s="950"/>
      <c r="S17" s="951"/>
    </row>
    <row r="18" spans="2:19" ht="13.5">
      <c r="B18" s="935" t="s">
        <v>966</v>
      </c>
      <c r="C18" s="1054"/>
      <c r="D18" s="937"/>
      <c r="E18" s="467" t="s">
        <v>959</v>
      </c>
      <c r="F18" s="466" t="s">
        <v>967</v>
      </c>
      <c r="G18" s="311"/>
      <c r="H18" s="311"/>
      <c r="I18" s="311"/>
      <c r="J18" s="311"/>
      <c r="K18" s="311"/>
      <c r="L18" s="311"/>
      <c r="M18" s="311"/>
      <c r="N18" s="468"/>
      <c r="O18" s="462"/>
      <c r="P18" s="435" t="s">
        <v>959</v>
      </c>
      <c r="Q18" s="989"/>
      <c r="R18" s="950"/>
      <c r="S18" s="951"/>
    </row>
    <row r="19" spans="2:19" ht="13.5">
      <c r="B19" s="935"/>
      <c r="C19" s="1054"/>
      <c r="D19" s="937"/>
      <c r="E19" s="467" t="s">
        <v>959</v>
      </c>
      <c r="F19" s="466" t="s">
        <v>968</v>
      </c>
      <c r="G19" s="311"/>
      <c r="H19" s="311"/>
      <c r="I19" s="311"/>
      <c r="J19" s="311"/>
      <c r="K19" s="311"/>
      <c r="L19" s="311"/>
      <c r="M19" s="311"/>
      <c r="N19" s="311"/>
      <c r="O19" s="434" t="s">
        <v>365</v>
      </c>
      <c r="P19" s="435" t="s">
        <v>959</v>
      </c>
      <c r="Q19" s="989" t="s">
        <v>969</v>
      </c>
      <c r="R19" s="950"/>
      <c r="S19" s="951"/>
    </row>
    <row r="20" spans="2:19" ht="13.5">
      <c r="B20" s="935"/>
      <c r="C20" s="1054"/>
      <c r="D20" s="937"/>
      <c r="E20" s="1050" t="s">
        <v>959</v>
      </c>
      <c r="F20" s="465" t="s">
        <v>970</v>
      </c>
      <c r="G20" s="282"/>
      <c r="H20" s="282"/>
      <c r="I20" s="282"/>
      <c r="J20" s="282"/>
      <c r="K20" s="282"/>
      <c r="L20" s="282"/>
      <c r="M20" s="282"/>
      <c r="N20" s="282"/>
      <c r="O20" s="427" t="s">
        <v>74</v>
      </c>
      <c r="P20" s="435" t="s">
        <v>959</v>
      </c>
      <c r="Q20" s="989" t="s">
        <v>971</v>
      </c>
      <c r="R20" s="950"/>
      <c r="S20" s="951"/>
    </row>
    <row r="21" spans="2:19" ht="13.5">
      <c r="B21" s="924"/>
      <c r="C21" s="925"/>
      <c r="D21" s="886"/>
      <c r="E21" s="1082"/>
      <c r="F21" s="464" t="s">
        <v>972</v>
      </c>
      <c r="G21" s="332"/>
      <c r="H21" s="332"/>
      <c r="I21" s="332"/>
      <c r="J21" s="332"/>
      <c r="K21" s="332"/>
      <c r="L21" s="332"/>
      <c r="M21" s="332"/>
      <c r="N21" s="332"/>
      <c r="O21" s="427" t="s">
        <v>633</v>
      </c>
      <c r="P21" s="435" t="s">
        <v>962</v>
      </c>
      <c r="Q21" s="989" t="s">
        <v>973</v>
      </c>
      <c r="R21" s="950"/>
      <c r="S21" s="951"/>
    </row>
    <row r="22" spans="2:19" ht="13.5">
      <c r="B22" s="946" t="s">
        <v>974</v>
      </c>
      <c r="C22" s="947"/>
      <c r="D22" s="948"/>
      <c r="E22" s="461" t="s">
        <v>975</v>
      </c>
      <c r="F22" s="278"/>
      <c r="G22" s="278"/>
      <c r="H22" s="278"/>
      <c r="I22" s="278"/>
      <c r="J22" s="278"/>
      <c r="K22" s="278"/>
      <c r="L22" s="278"/>
      <c r="M22" s="278"/>
      <c r="N22" s="278"/>
      <c r="O22" s="427" t="s">
        <v>632</v>
      </c>
      <c r="P22" s="435" t="s">
        <v>959</v>
      </c>
      <c r="Q22" s="989" t="s">
        <v>976</v>
      </c>
      <c r="R22" s="950"/>
      <c r="S22" s="951"/>
    </row>
    <row r="23" spans="2:19" ht="13.5">
      <c r="B23" s="935"/>
      <c r="C23" s="1054"/>
      <c r="D23" s="937"/>
      <c r="E23" s="461" t="s">
        <v>977</v>
      </c>
      <c r="F23" s="278"/>
      <c r="G23" s="278"/>
      <c r="H23" s="278"/>
      <c r="I23" s="278"/>
      <c r="J23" s="278"/>
      <c r="K23" s="278"/>
      <c r="L23" s="278"/>
      <c r="M23" s="278"/>
      <c r="N23" s="278"/>
      <c r="O23" s="463"/>
      <c r="P23" s="435" t="s">
        <v>959</v>
      </c>
      <c r="Q23" s="989" t="s">
        <v>978</v>
      </c>
      <c r="R23" s="950"/>
      <c r="S23" s="951"/>
    </row>
    <row r="24" spans="2:19" ht="13.5">
      <c r="B24" s="935"/>
      <c r="C24" s="1054"/>
      <c r="D24" s="937"/>
      <c r="E24" s="461" t="s">
        <v>979</v>
      </c>
      <c r="F24" s="278"/>
      <c r="G24" s="278"/>
      <c r="H24" s="278"/>
      <c r="I24" s="278"/>
      <c r="J24" s="278"/>
      <c r="K24" s="278"/>
      <c r="L24" s="278"/>
      <c r="M24" s="278"/>
      <c r="N24" s="278"/>
      <c r="O24" s="463"/>
      <c r="P24" s="435" t="s">
        <v>959</v>
      </c>
      <c r="Q24" s="989" t="s">
        <v>980</v>
      </c>
      <c r="R24" s="950"/>
      <c r="S24" s="951"/>
    </row>
    <row r="25" spans="2:19" ht="13.5">
      <c r="B25" s="1008"/>
      <c r="C25" s="936"/>
      <c r="D25" s="937"/>
      <c r="E25" s="461"/>
      <c r="F25" s="278"/>
      <c r="G25" s="278"/>
      <c r="H25" s="278"/>
      <c r="I25" s="278"/>
      <c r="J25" s="278"/>
      <c r="K25" s="278"/>
      <c r="L25" s="278"/>
      <c r="M25" s="278"/>
      <c r="N25" s="278"/>
      <c r="O25" s="462"/>
      <c r="P25" s="435" t="s">
        <v>959</v>
      </c>
      <c r="Q25" s="989"/>
      <c r="R25" s="950"/>
      <c r="S25" s="951"/>
    </row>
    <row r="26" spans="2:19" ht="13.5">
      <c r="B26" s="279"/>
      <c r="C26" s="278"/>
      <c r="D26" s="407"/>
      <c r="E26" s="461"/>
      <c r="F26" s="278"/>
      <c r="G26" s="278"/>
      <c r="H26" s="278"/>
      <c r="I26" s="278"/>
      <c r="J26" s="278"/>
      <c r="K26" s="278"/>
      <c r="L26" s="278"/>
      <c r="M26" s="278"/>
      <c r="N26" s="278"/>
      <c r="O26" s="434" t="s">
        <v>631</v>
      </c>
      <c r="P26" s="435" t="s">
        <v>959</v>
      </c>
      <c r="Q26" s="989" t="s">
        <v>981</v>
      </c>
      <c r="R26" s="950"/>
      <c r="S26" s="951"/>
    </row>
    <row r="27" spans="2:19" ht="13.5">
      <c r="B27" s="279"/>
      <c r="C27" s="278"/>
      <c r="D27" s="407"/>
      <c r="E27" s="461"/>
      <c r="F27" s="278"/>
      <c r="G27" s="278"/>
      <c r="H27" s="278"/>
      <c r="I27" s="278"/>
      <c r="J27" s="278"/>
      <c r="K27" s="278"/>
      <c r="L27" s="278"/>
      <c r="M27" s="278"/>
      <c r="N27" s="278"/>
      <c r="O27" s="427" t="s">
        <v>630</v>
      </c>
      <c r="P27" s="435" t="s">
        <v>959</v>
      </c>
      <c r="Q27" s="989" t="s">
        <v>982</v>
      </c>
      <c r="R27" s="950"/>
      <c r="S27" s="951"/>
    </row>
    <row r="28" spans="2:19" ht="13.5">
      <c r="B28" s="279"/>
      <c r="C28" s="278"/>
      <c r="D28" s="407"/>
      <c r="E28" s="461"/>
      <c r="F28" s="278"/>
      <c r="G28" s="278"/>
      <c r="H28" s="278"/>
      <c r="I28" s="278"/>
      <c r="J28" s="278"/>
      <c r="K28" s="278"/>
      <c r="L28" s="278"/>
      <c r="M28" s="278"/>
      <c r="N28" s="278"/>
      <c r="O28" s="462"/>
      <c r="P28" s="435" t="s">
        <v>959</v>
      </c>
      <c r="Q28" s="989"/>
      <c r="R28" s="950"/>
      <c r="S28" s="951"/>
    </row>
    <row r="29" spans="2:19" ht="13.5">
      <c r="B29" s="279"/>
      <c r="C29" s="278"/>
      <c r="D29" s="407"/>
      <c r="E29" s="461"/>
      <c r="F29" s="278"/>
      <c r="G29" s="278"/>
      <c r="H29" s="278"/>
      <c r="I29" s="278"/>
      <c r="J29" s="278"/>
      <c r="K29" s="278"/>
      <c r="L29" s="278"/>
      <c r="M29" s="278"/>
      <c r="N29" s="278"/>
      <c r="O29" s="434" t="s">
        <v>629</v>
      </c>
      <c r="P29" s="435" t="s">
        <v>962</v>
      </c>
      <c r="Q29" s="989" t="s">
        <v>983</v>
      </c>
      <c r="R29" s="950"/>
      <c r="S29" s="951"/>
    </row>
    <row r="30" spans="2:19" ht="13.5">
      <c r="B30" s="279"/>
      <c r="C30" s="278"/>
      <c r="D30" s="407"/>
      <c r="E30" s="461"/>
      <c r="F30" s="278"/>
      <c r="G30" s="278"/>
      <c r="H30" s="278"/>
      <c r="I30" s="278"/>
      <c r="J30" s="278"/>
      <c r="K30" s="278"/>
      <c r="L30" s="278"/>
      <c r="M30" s="278"/>
      <c r="N30" s="278"/>
      <c r="O30" s="427" t="s">
        <v>984</v>
      </c>
      <c r="P30" s="435" t="s">
        <v>962</v>
      </c>
      <c r="Q30" s="1046" t="s">
        <v>985</v>
      </c>
      <c r="R30" s="910"/>
      <c r="S30" s="902"/>
    </row>
    <row r="31" spans="2:19" ht="13.5">
      <c r="B31" s="405"/>
      <c r="C31" s="332"/>
      <c r="D31" s="404"/>
      <c r="E31" s="460"/>
      <c r="F31" s="278"/>
      <c r="G31" s="278"/>
      <c r="H31" s="278"/>
      <c r="I31" s="278"/>
      <c r="J31" s="278"/>
      <c r="K31" s="278"/>
      <c r="L31" s="278"/>
      <c r="M31" s="278"/>
      <c r="N31" s="278"/>
      <c r="O31" s="425" t="s">
        <v>628</v>
      </c>
      <c r="P31" s="435" t="s">
        <v>962</v>
      </c>
      <c r="Q31" s="1046" t="s">
        <v>986</v>
      </c>
      <c r="R31" s="910"/>
      <c r="S31" s="902"/>
    </row>
    <row r="32" spans="2:19" ht="13.5">
      <c r="B32" s="933" t="s">
        <v>987</v>
      </c>
      <c r="C32" s="910"/>
      <c r="D32" s="910"/>
      <c r="E32" s="910"/>
      <c r="F32" s="910"/>
      <c r="G32" s="910"/>
      <c r="H32" s="910"/>
      <c r="I32" s="910"/>
      <c r="J32" s="910"/>
      <c r="K32" s="910"/>
      <c r="L32" s="910"/>
      <c r="M32" s="910"/>
      <c r="N32" s="910"/>
      <c r="O32" s="910"/>
      <c r="P32" s="910"/>
      <c r="Q32" s="910"/>
      <c r="R32" s="910"/>
      <c r="S32" s="902"/>
    </row>
    <row r="33" spans="2:19" ht="13.5">
      <c r="B33" s="926"/>
      <c r="C33" s="896"/>
      <c r="D33" s="896"/>
      <c r="E33" s="896"/>
      <c r="F33" s="896"/>
      <c r="G33" s="886"/>
      <c r="H33" s="1085"/>
      <c r="I33" s="1085"/>
      <c r="J33" s="919" t="s">
        <v>627</v>
      </c>
      <c r="K33" s="1085"/>
      <c r="L33" s="1085"/>
      <c r="M33" s="919" t="s">
        <v>626</v>
      </c>
      <c r="N33" s="1085"/>
      <c r="O33" s="1085"/>
      <c r="P33" s="885" t="s">
        <v>988</v>
      </c>
      <c r="Q33" s="1085"/>
      <c r="R33" s="1085"/>
      <c r="S33" s="1090"/>
    </row>
    <row r="34" spans="2:19" ht="13.5">
      <c r="B34" s="1047" t="s">
        <v>989</v>
      </c>
      <c r="C34" s="950"/>
      <c r="D34" s="948"/>
      <c r="E34" s="435" t="s">
        <v>990</v>
      </c>
      <c r="F34" s="1046" t="s">
        <v>991</v>
      </c>
      <c r="G34" s="900"/>
      <c r="H34" s="899" t="s">
        <v>992</v>
      </c>
      <c r="I34" s="985"/>
      <c r="J34" s="1083"/>
      <c r="K34" s="1084"/>
      <c r="L34" s="459" t="s">
        <v>993</v>
      </c>
      <c r="M34" s="1083"/>
      <c r="N34" s="1084"/>
      <c r="O34" s="459" t="s">
        <v>993</v>
      </c>
      <c r="P34" s="432" t="s">
        <v>994</v>
      </c>
      <c r="Q34" s="1046"/>
      <c r="R34" s="910"/>
      <c r="S34" s="902"/>
    </row>
    <row r="35" spans="2:19" ht="13.5">
      <c r="B35" s="405"/>
      <c r="C35" s="332"/>
      <c r="D35" s="404"/>
      <c r="E35" s="440" t="s">
        <v>995</v>
      </c>
      <c r="F35" s="1046" t="s">
        <v>996</v>
      </c>
      <c r="G35" s="900"/>
      <c r="H35" s="899" t="s">
        <v>997</v>
      </c>
      <c r="I35" s="985"/>
      <c r="J35" s="1083"/>
      <c r="K35" s="1084"/>
      <c r="L35" s="459" t="s">
        <v>993</v>
      </c>
      <c r="M35" s="1083"/>
      <c r="N35" s="1084"/>
      <c r="O35" s="459" t="s">
        <v>993</v>
      </c>
      <c r="P35" s="432" t="s">
        <v>998</v>
      </c>
      <c r="Q35" s="1046" t="s">
        <v>999</v>
      </c>
      <c r="R35" s="910"/>
      <c r="S35" s="902"/>
    </row>
    <row r="36" spans="2:19" ht="13.5">
      <c r="B36" s="933"/>
      <c r="C36" s="910"/>
      <c r="D36" s="910"/>
      <c r="E36" s="910"/>
      <c r="F36" s="910"/>
      <c r="G36" s="900"/>
      <c r="H36" s="899" t="s">
        <v>1000</v>
      </c>
      <c r="I36" s="985"/>
      <c r="J36" s="1083">
        <v>215.3</v>
      </c>
      <c r="K36" s="1084"/>
      <c r="L36" s="459" t="s">
        <v>993</v>
      </c>
      <c r="M36" s="1083"/>
      <c r="N36" s="1084"/>
      <c r="O36" s="459" t="s">
        <v>993</v>
      </c>
      <c r="P36" s="432" t="s">
        <v>1001</v>
      </c>
      <c r="Q36" s="1046" t="s">
        <v>1002</v>
      </c>
      <c r="R36" s="910"/>
      <c r="S36" s="902"/>
    </row>
    <row r="37" spans="2:19" ht="13.5">
      <c r="B37" s="933"/>
      <c r="C37" s="910"/>
      <c r="D37" s="910"/>
      <c r="E37" s="910"/>
      <c r="F37" s="910"/>
      <c r="G37" s="900"/>
      <c r="H37" s="899" t="s">
        <v>1003</v>
      </c>
      <c r="I37" s="985"/>
      <c r="J37" s="1083"/>
      <c r="K37" s="1084"/>
      <c r="L37" s="459" t="s">
        <v>993</v>
      </c>
      <c r="M37" s="1083"/>
      <c r="N37" s="1084"/>
      <c r="O37" s="459"/>
      <c r="P37" s="432" t="s">
        <v>1004</v>
      </c>
      <c r="Q37" s="1046" t="s">
        <v>1005</v>
      </c>
      <c r="R37" s="910"/>
      <c r="S37" s="902"/>
    </row>
    <row r="38" spans="2:19" ht="14.25" thickBot="1">
      <c r="B38" s="934"/>
      <c r="C38" s="897"/>
      <c r="D38" s="897"/>
      <c r="E38" s="897"/>
      <c r="F38" s="897"/>
      <c r="G38" s="888"/>
      <c r="H38" s="887" t="s">
        <v>1006</v>
      </c>
      <c r="I38" s="1086"/>
      <c r="J38" s="1087">
        <f>SUM(J34:K37)</f>
        <v>215.3</v>
      </c>
      <c r="K38" s="1088"/>
      <c r="L38" s="458" t="s">
        <v>993</v>
      </c>
      <c r="M38" s="1087"/>
      <c r="N38" s="1088"/>
      <c r="O38" s="458"/>
      <c r="P38" s="457"/>
      <c r="Q38" s="990"/>
      <c r="R38" s="897"/>
      <c r="S38" s="898"/>
    </row>
    <row r="39" ht="14.25" thickBot="1"/>
    <row r="40" spans="2:19" ht="13.5">
      <c r="B40" s="456" t="s">
        <v>625</v>
      </c>
      <c r="C40" s="1079" t="s">
        <v>1007</v>
      </c>
      <c r="D40" s="981"/>
      <c r="E40" s="983"/>
      <c r="F40" s="1079" t="s">
        <v>624</v>
      </c>
      <c r="G40" s="981"/>
      <c r="H40" s="981"/>
      <c r="I40" s="981"/>
      <c r="J40" s="981"/>
      <c r="K40" s="983"/>
      <c r="L40" s="967" t="s">
        <v>623</v>
      </c>
      <c r="M40" s="967"/>
      <c r="N40" s="967" t="s">
        <v>622</v>
      </c>
      <c r="O40" s="967"/>
      <c r="P40" s="967"/>
      <c r="Q40" s="967"/>
      <c r="R40" s="967"/>
      <c r="S40" s="969"/>
    </row>
    <row r="41" spans="2:19" ht="13.5">
      <c r="B41" s="433" t="s">
        <v>621</v>
      </c>
      <c r="C41" s="1015"/>
      <c r="D41" s="936"/>
      <c r="E41" s="936"/>
      <c r="F41" s="435" t="s">
        <v>990</v>
      </c>
      <c r="G41" s="899" t="s">
        <v>1008</v>
      </c>
      <c r="H41" s="985"/>
      <c r="I41" s="440" t="s">
        <v>995</v>
      </c>
      <c r="J41" s="899" t="s">
        <v>618</v>
      </c>
      <c r="K41" s="985"/>
      <c r="L41" s="975"/>
      <c r="M41" s="975"/>
      <c r="N41" s="975"/>
      <c r="O41" s="975"/>
      <c r="P41" s="975"/>
      <c r="Q41" s="975"/>
      <c r="R41" s="975"/>
      <c r="S41" s="976"/>
    </row>
    <row r="42" spans="2:19" ht="13.5">
      <c r="B42" s="433" t="s">
        <v>620</v>
      </c>
      <c r="C42" s="1015"/>
      <c r="D42" s="936"/>
      <c r="E42" s="936"/>
      <c r="F42" s="435" t="s">
        <v>1009</v>
      </c>
      <c r="G42" s="899" t="s">
        <v>1010</v>
      </c>
      <c r="H42" s="985"/>
      <c r="I42" s="440" t="s">
        <v>1011</v>
      </c>
      <c r="J42" s="899" t="s">
        <v>618</v>
      </c>
      <c r="K42" s="985"/>
      <c r="L42" s="975"/>
      <c r="M42" s="975"/>
      <c r="N42" s="975"/>
      <c r="O42" s="975"/>
      <c r="P42" s="975"/>
      <c r="Q42" s="975"/>
      <c r="R42" s="975"/>
      <c r="S42" s="976"/>
    </row>
    <row r="43" spans="2:19" ht="13.5">
      <c r="B43" s="433" t="s">
        <v>1012</v>
      </c>
      <c r="C43" s="1015"/>
      <c r="D43" s="936"/>
      <c r="E43" s="936"/>
      <c r="F43" s="435" t="s">
        <v>1009</v>
      </c>
      <c r="G43" s="899" t="s">
        <v>1010</v>
      </c>
      <c r="H43" s="985"/>
      <c r="I43" s="440" t="s">
        <v>1011</v>
      </c>
      <c r="J43" s="899" t="s">
        <v>618</v>
      </c>
      <c r="K43" s="985"/>
      <c r="L43" s="975"/>
      <c r="M43" s="975"/>
      <c r="N43" s="975"/>
      <c r="O43" s="975"/>
      <c r="P43" s="975"/>
      <c r="Q43" s="975"/>
      <c r="R43" s="975"/>
      <c r="S43" s="976"/>
    </row>
    <row r="44" spans="2:19" ht="13.5">
      <c r="B44" s="433" t="s">
        <v>619</v>
      </c>
      <c r="C44" s="1015"/>
      <c r="D44" s="936"/>
      <c r="E44" s="936"/>
      <c r="F44" s="435" t="s">
        <v>1009</v>
      </c>
      <c r="G44" s="899" t="s">
        <v>1010</v>
      </c>
      <c r="H44" s="985"/>
      <c r="I44" s="435" t="s">
        <v>1011</v>
      </c>
      <c r="J44" s="899" t="s">
        <v>618</v>
      </c>
      <c r="K44" s="985"/>
      <c r="L44" s="975"/>
      <c r="M44" s="975"/>
      <c r="N44" s="975"/>
      <c r="O44" s="975"/>
      <c r="P44" s="975"/>
      <c r="Q44" s="975"/>
      <c r="R44" s="975"/>
      <c r="S44" s="976"/>
    </row>
    <row r="45" spans="2:19" ht="13.5">
      <c r="B45" s="433" t="s">
        <v>617</v>
      </c>
      <c r="C45" s="1017" t="s">
        <v>616</v>
      </c>
      <c r="D45" s="1065"/>
      <c r="E45" s="1066"/>
      <c r="F45" s="989"/>
      <c r="G45" s="950"/>
      <c r="H45" s="950"/>
      <c r="I45" s="950"/>
      <c r="J45" s="950"/>
      <c r="K45" s="950"/>
      <c r="L45" s="950"/>
      <c r="M45" s="950"/>
      <c r="N45" s="950"/>
      <c r="O45" s="950"/>
      <c r="P45" s="950"/>
      <c r="Q45" s="950"/>
      <c r="R45" s="950"/>
      <c r="S45" s="951"/>
    </row>
    <row r="46" spans="2:19" ht="13.5">
      <c r="B46" s="433" t="s">
        <v>1013</v>
      </c>
      <c r="C46" s="1015"/>
      <c r="D46" s="936"/>
      <c r="E46" s="937"/>
      <c r="F46" s="1015"/>
      <c r="G46" s="936"/>
      <c r="H46" s="936"/>
      <c r="I46" s="936"/>
      <c r="J46" s="936"/>
      <c r="K46" s="936"/>
      <c r="L46" s="936"/>
      <c r="M46" s="936"/>
      <c r="N46" s="936"/>
      <c r="O46" s="936"/>
      <c r="P46" s="936"/>
      <c r="Q46" s="936"/>
      <c r="R46" s="936"/>
      <c r="S46" s="939"/>
    </row>
    <row r="47" spans="2:19" ht="13.5">
      <c r="B47" s="455"/>
      <c r="C47" s="999"/>
      <c r="D47" s="896"/>
      <c r="E47" s="886"/>
      <c r="F47" s="999"/>
      <c r="G47" s="896"/>
      <c r="H47" s="896"/>
      <c r="I47" s="896"/>
      <c r="J47" s="896"/>
      <c r="K47" s="896"/>
      <c r="L47" s="896"/>
      <c r="M47" s="896"/>
      <c r="N47" s="896"/>
      <c r="O47" s="896"/>
      <c r="P47" s="896"/>
      <c r="Q47" s="896"/>
      <c r="R47" s="896"/>
      <c r="S47" s="894"/>
    </row>
    <row r="48" spans="2:19" ht="13.5">
      <c r="B48" s="1047" t="s">
        <v>1014</v>
      </c>
      <c r="C48" s="950"/>
      <c r="D48" s="948"/>
      <c r="E48" s="435" t="s">
        <v>1015</v>
      </c>
      <c r="F48" s="989" t="s">
        <v>1016</v>
      </c>
      <c r="G48" s="950"/>
      <c r="H48" s="950"/>
      <c r="I48" s="950"/>
      <c r="J48" s="950"/>
      <c r="K48" s="948"/>
      <c r="L48" s="1080" t="s">
        <v>1017</v>
      </c>
      <c r="M48" s="1080"/>
      <c r="N48" s="432" t="s">
        <v>1018</v>
      </c>
      <c r="O48" s="989" t="s">
        <v>1019</v>
      </c>
      <c r="P48" s="950"/>
      <c r="Q48" s="950"/>
      <c r="R48" s="950"/>
      <c r="S48" s="951"/>
    </row>
    <row r="49" spans="2:19" ht="13.5">
      <c r="B49" s="926"/>
      <c r="C49" s="896"/>
      <c r="D49" s="886"/>
      <c r="E49" s="435" t="s">
        <v>1015</v>
      </c>
      <c r="F49" s="1046" t="s">
        <v>1020</v>
      </c>
      <c r="G49" s="910"/>
      <c r="H49" s="910"/>
      <c r="I49" s="910"/>
      <c r="J49" s="910"/>
      <c r="K49" s="900"/>
      <c r="L49" s="1081" t="s">
        <v>1021</v>
      </c>
      <c r="M49" s="1081"/>
      <c r="N49" s="432" t="s">
        <v>1022</v>
      </c>
      <c r="O49" s="1046" t="s">
        <v>1023</v>
      </c>
      <c r="P49" s="910"/>
      <c r="Q49" s="910"/>
      <c r="R49" s="910"/>
      <c r="S49" s="902"/>
    </row>
    <row r="50" spans="2:19" ht="13.5">
      <c r="B50" s="1047" t="s">
        <v>615</v>
      </c>
      <c r="C50" s="950"/>
      <c r="D50" s="948"/>
      <c r="E50" s="435" t="s">
        <v>1009</v>
      </c>
      <c r="F50" s="989" t="s">
        <v>1024</v>
      </c>
      <c r="G50" s="950"/>
      <c r="H50" s="950"/>
      <c r="I50" s="950"/>
      <c r="J50" s="950"/>
      <c r="K50" s="950"/>
      <c r="L50" s="950"/>
      <c r="M50" s="950"/>
      <c r="N50" s="950"/>
      <c r="O50" s="950"/>
      <c r="P50" s="950"/>
      <c r="Q50" s="950"/>
      <c r="R50" s="950"/>
      <c r="S50" s="951"/>
    </row>
    <row r="51" spans="2:19" ht="13.5">
      <c r="B51" s="1008"/>
      <c r="C51" s="936"/>
      <c r="D51" s="937"/>
      <c r="E51" s="432" t="s">
        <v>1022</v>
      </c>
      <c r="F51" s="989" t="s">
        <v>1025</v>
      </c>
      <c r="G51" s="950"/>
      <c r="H51" s="950"/>
      <c r="I51" s="950"/>
      <c r="J51" s="950"/>
      <c r="K51" s="950"/>
      <c r="L51" s="950"/>
      <c r="M51" s="950"/>
      <c r="N51" s="950"/>
      <c r="O51" s="950"/>
      <c r="P51" s="950"/>
      <c r="Q51" s="950"/>
      <c r="R51" s="950"/>
      <c r="S51" s="951"/>
    </row>
    <row r="52" spans="2:19" ht="13.5">
      <c r="B52" s="1008"/>
      <c r="C52" s="936"/>
      <c r="D52" s="937"/>
      <c r="E52" s="432" t="s">
        <v>1026</v>
      </c>
      <c r="F52" s="989" t="s">
        <v>1027</v>
      </c>
      <c r="G52" s="950"/>
      <c r="H52" s="950"/>
      <c r="I52" s="950"/>
      <c r="J52" s="950"/>
      <c r="K52" s="950"/>
      <c r="L52" s="950"/>
      <c r="M52" s="950"/>
      <c r="N52" s="950"/>
      <c r="O52" s="950"/>
      <c r="P52" s="950"/>
      <c r="Q52" s="950"/>
      <c r="R52" s="950"/>
      <c r="S52" s="951"/>
    </row>
    <row r="53" spans="2:19" ht="13.5">
      <c r="B53" s="1008"/>
      <c r="C53" s="936"/>
      <c r="D53" s="937"/>
      <c r="E53" s="435" t="s">
        <v>1028</v>
      </c>
      <c r="F53" s="989" t="s">
        <v>1029</v>
      </c>
      <c r="G53" s="950"/>
      <c r="H53" s="950"/>
      <c r="I53" s="950"/>
      <c r="J53" s="950"/>
      <c r="K53" s="950"/>
      <c r="L53" s="950"/>
      <c r="M53" s="950"/>
      <c r="N53" s="950"/>
      <c r="O53" s="950"/>
      <c r="P53" s="950"/>
      <c r="Q53" s="950"/>
      <c r="R53" s="950"/>
      <c r="S53" s="951"/>
    </row>
    <row r="54" spans="2:19" ht="13.5">
      <c r="B54" s="926"/>
      <c r="C54" s="896"/>
      <c r="D54" s="886"/>
      <c r="E54" s="432" t="s">
        <v>1030</v>
      </c>
      <c r="F54" s="1046" t="s">
        <v>1031</v>
      </c>
      <c r="G54" s="910"/>
      <c r="H54" s="910"/>
      <c r="I54" s="910"/>
      <c r="J54" s="910"/>
      <c r="K54" s="910"/>
      <c r="L54" s="910"/>
      <c r="M54" s="910"/>
      <c r="N54" s="910"/>
      <c r="O54" s="910"/>
      <c r="P54" s="910"/>
      <c r="Q54" s="910"/>
      <c r="R54" s="910"/>
      <c r="S54" s="902"/>
    </row>
    <row r="55" spans="2:19" ht="14.25" thickBot="1">
      <c r="B55" s="934" t="s">
        <v>1032</v>
      </c>
      <c r="C55" s="897"/>
      <c r="D55" s="888"/>
      <c r="E55" s="990" t="s">
        <v>1033</v>
      </c>
      <c r="F55" s="897"/>
      <c r="G55" s="897"/>
      <c r="H55" s="897"/>
      <c r="I55" s="897"/>
      <c r="J55" s="897"/>
      <c r="K55" s="897"/>
      <c r="L55" s="897"/>
      <c r="M55" s="897"/>
      <c r="N55" s="897"/>
      <c r="O55" s="897"/>
      <c r="P55" s="897"/>
      <c r="Q55" s="897"/>
      <c r="R55" s="897"/>
      <c r="S55" s="898"/>
    </row>
    <row r="56" spans="2:19" ht="13.5">
      <c r="B56" s="415"/>
      <c r="C56" s="415"/>
      <c r="D56" s="415"/>
      <c r="E56" s="415"/>
      <c r="F56" s="415"/>
      <c r="G56" s="415"/>
      <c r="H56" s="415"/>
      <c r="I56" s="415"/>
      <c r="J56" s="415"/>
      <c r="K56" s="415"/>
      <c r="L56" s="415"/>
      <c r="M56" s="415"/>
      <c r="N56" s="415"/>
      <c r="O56" s="415"/>
      <c r="P56" s="415"/>
      <c r="Q56" s="415"/>
      <c r="R56" s="415"/>
      <c r="S56" s="415"/>
    </row>
    <row r="57" spans="2:19" ht="13.5">
      <c r="B57" s="415"/>
      <c r="C57" s="415"/>
      <c r="D57" s="415"/>
      <c r="E57" s="415"/>
      <c r="F57" s="415"/>
      <c r="G57" s="415"/>
      <c r="H57" s="415"/>
      <c r="I57" s="415"/>
      <c r="J57" s="415"/>
      <c r="K57" s="415"/>
      <c r="L57" s="415"/>
      <c r="M57" s="415"/>
      <c r="N57" s="415"/>
      <c r="O57" s="415"/>
      <c r="P57" s="415"/>
      <c r="Q57" s="415"/>
      <c r="R57" s="415"/>
      <c r="S57" s="415"/>
    </row>
    <row r="58" spans="2:19" ht="13.5">
      <c r="B58" s="415"/>
      <c r="C58" s="415"/>
      <c r="D58" s="415"/>
      <c r="E58" s="415"/>
      <c r="F58" s="415"/>
      <c r="G58" s="415"/>
      <c r="H58" s="415"/>
      <c r="I58" s="415"/>
      <c r="J58" s="415"/>
      <c r="K58" s="415"/>
      <c r="L58" s="415"/>
      <c r="M58" s="415"/>
      <c r="N58" s="415"/>
      <c r="O58" s="415"/>
      <c r="P58" s="415"/>
      <c r="Q58" s="415"/>
      <c r="R58" s="415"/>
      <c r="S58" s="415"/>
    </row>
    <row r="59" spans="2:19" ht="13.5">
      <c r="B59" s="415"/>
      <c r="C59" s="415"/>
      <c r="D59" s="415"/>
      <c r="E59" s="415"/>
      <c r="F59" s="415"/>
      <c r="G59" s="415"/>
      <c r="H59" s="415"/>
      <c r="I59" s="415"/>
      <c r="J59" s="415"/>
      <c r="K59" s="415"/>
      <c r="L59" s="415"/>
      <c r="M59" s="415"/>
      <c r="N59" s="415"/>
      <c r="O59" s="415"/>
      <c r="P59" s="415"/>
      <c r="Q59" s="415"/>
      <c r="R59" s="415"/>
      <c r="S59" s="415"/>
    </row>
    <row r="60" spans="2:19" ht="13.5">
      <c r="B60" s="415"/>
      <c r="C60" s="415"/>
      <c r="D60" s="415"/>
      <c r="E60" s="415"/>
      <c r="F60" s="415"/>
      <c r="G60" s="415"/>
      <c r="H60" s="415"/>
      <c r="I60" s="415"/>
      <c r="J60" s="415"/>
      <c r="K60" s="415"/>
      <c r="L60" s="415"/>
      <c r="M60" s="415"/>
      <c r="N60" s="415"/>
      <c r="O60" s="415"/>
      <c r="P60" s="415"/>
      <c r="Q60" s="415"/>
      <c r="R60" s="415"/>
      <c r="S60" s="415"/>
    </row>
    <row r="61" spans="2:19" ht="13.5">
      <c r="B61" s="415"/>
      <c r="C61" s="415"/>
      <c r="D61" s="415"/>
      <c r="E61" s="415"/>
      <c r="F61" s="415"/>
      <c r="G61" s="415"/>
      <c r="H61" s="415"/>
      <c r="I61" s="415"/>
      <c r="J61" s="415"/>
      <c r="K61" s="415"/>
      <c r="L61" s="415"/>
      <c r="M61" s="415"/>
      <c r="N61" s="415"/>
      <c r="O61" s="415"/>
      <c r="P61" s="415"/>
      <c r="Q61" s="415"/>
      <c r="R61" s="415"/>
      <c r="S61" s="415"/>
    </row>
    <row r="62" spans="2:19" ht="13.5">
      <c r="B62" s="415"/>
      <c r="C62" s="415"/>
      <c r="D62" s="415"/>
      <c r="E62" s="415"/>
      <c r="F62" s="415"/>
      <c r="G62" s="415"/>
      <c r="H62" s="415"/>
      <c r="I62" s="415"/>
      <c r="J62" s="415"/>
      <c r="K62" s="415"/>
      <c r="L62" s="415"/>
      <c r="M62" s="415"/>
      <c r="N62" s="415"/>
      <c r="O62" s="415"/>
      <c r="P62" s="415"/>
      <c r="Q62" s="415"/>
      <c r="R62" s="415"/>
      <c r="S62" s="415"/>
    </row>
    <row r="63" spans="2:19" ht="13.5">
      <c r="B63" s="415"/>
      <c r="C63" s="415"/>
      <c r="D63" s="415"/>
      <c r="E63" s="415"/>
      <c r="F63" s="415"/>
      <c r="G63" s="415"/>
      <c r="H63" s="415"/>
      <c r="I63" s="415"/>
      <c r="J63" s="415"/>
      <c r="K63" s="415"/>
      <c r="L63" s="415"/>
      <c r="M63" s="415"/>
      <c r="N63" s="415"/>
      <c r="O63" s="415"/>
      <c r="P63" s="415"/>
      <c r="Q63" s="415"/>
      <c r="R63" s="415"/>
      <c r="S63" s="415"/>
    </row>
    <row r="64" spans="2:19" ht="13.5">
      <c r="B64" s="415"/>
      <c r="C64" s="415"/>
      <c r="D64" s="415"/>
      <c r="E64" s="415"/>
      <c r="F64" s="415"/>
      <c r="G64" s="415"/>
      <c r="H64" s="415"/>
      <c r="I64" s="415"/>
      <c r="J64" s="415"/>
      <c r="K64" s="415"/>
      <c r="L64" s="415"/>
      <c r="M64" s="415"/>
      <c r="N64" s="415"/>
      <c r="O64" s="415"/>
      <c r="P64" s="415"/>
      <c r="Q64" s="415"/>
      <c r="R64" s="415"/>
      <c r="S64" s="415"/>
    </row>
    <row r="65" spans="2:19" ht="13.5">
      <c r="B65" s="415"/>
      <c r="C65" s="415"/>
      <c r="D65" s="415"/>
      <c r="E65" s="415"/>
      <c r="F65" s="415"/>
      <c r="G65" s="415"/>
      <c r="H65" s="415"/>
      <c r="I65" s="415"/>
      <c r="J65" s="415"/>
      <c r="K65" s="415"/>
      <c r="L65" s="415"/>
      <c r="M65" s="415"/>
      <c r="N65" s="415"/>
      <c r="O65" s="415"/>
      <c r="P65" s="415"/>
      <c r="Q65" s="415"/>
      <c r="R65" s="415"/>
      <c r="S65" s="415"/>
    </row>
    <row r="66" spans="2:19" ht="13.5">
      <c r="B66" s="415"/>
      <c r="C66" s="415"/>
      <c r="D66" s="415"/>
      <c r="E66" s="415"/>
      <c r="F66" s="415"/>
      <c r="G66" s="415"/>
      <c r="H66" s="415"/>
      <c r="I66" s="415"/>
      <c r="J66" s="415"/>
      <c r="K66" s="415"/>
      <c r="L66" s="415"/>
      <c r="M66" s="415"/>
      <c r="N66" s="415"/>
      <c r="O66" s="415"/>
      <c r="P66" s="415"/>
      <c r="Q66" s="415"/>
      <c r="R66" s="415"/>
      <c r="S66" s="415"/>
    </row>
    <row r="67" spans="2:19" ht="13.5">
      <c r="B67" s="415"/>
      <c r="C67" s="415"/>
      <c r="D67" s="415"/>
      <c r="E67" s="415"/>
      <c r="F67" s="415"/>
      <c r="G67" s="415"/>
      <c r="H67" s="415"/>
      <c r="I67" s="415"/>
      <c r="J67" s="415"/>
      <c r="K67" s="415"/>
      <c r="L67" s="415"/>
      <c r="M67" s="415"/>
      <c r="N67" s="415"/>
      <c r="O67" s="415"/>
      <c r="P67" s="415"/>
      <c r="Q67" s="415"/>
      <c r="R67" s="415"/>
      <c r="S67" s="415"/>
    </row>
    <row r="68" spans="2:19" ht="13.5">
      <c r="B68" s="415"/>
      <c r="C68" s="415"/>
      <c r="D68" s="415"/>
      <c r="E68" s="415"/>
      <c r="F68" s="415"/>
      <c r="G68" s="415"/>
      <c r="H68" s="415"/>
      <c r="I68" s="415"/>
      <c r="J68" s="415"/>
      <c r="K68" s="415"/>
      <c r="L68" s="415"/>
      <c r="M68" s="415"/>
      <c r="N68" s="415"/>
      <c r="O68" s="415"/>
      <c r="P68" s="415"/>
      <c r="Q68" s="415"/>
      <c r="R68" s="415"/>
      <c r="S68" s="415"/>
    </row>
    <row r="69" spans="2:19" ht="13.5">
      <c r="B69" s="415"/>
      <c r="C69" s="415"/>
      <c r="D69" s="415"/>
      <c r="E69" s="415"/>
      <c r="F69" s="415"/>
      <c r="G69" s="415"/>
      <c r="H69" s="415"/>
      <c r="I69" s="415"/>
      <c r="J69" s="415"/>
      <c r="K69" s="415"/>
      <c r="L69" s="415"/>
      <c r="M69" s="415"/>
      <c r="N69" s="415"/>
      <c r="O69" s="415"/>
      <c r="P69" s="415"/>
      <c r="Q69" s="415"/>
      <c r="R69" s="415"/>
      <c r="S69" s="415"/>
    </row>
    <row r="70" spans="2:19" ht="13.5">
      <c r="B70" s="415"/>
      <c r="C70" s="415"/>
      <c r="D70" s="415"/>
      <c r="E70" s="415"/>
      <c r="F70" s="415"/>
      <c r="G70" s="415"/>
      <c r="H70" s="415"/>
      <c r="I70" s="415"/>
      <c r="J70" s="415"/>
      <c r="K70" s="415"/>
      <c r="L70" s="415"/>
      <c r="M70" s="415"/>
      <c r="N70" s="415"/>
      <c r="O70" s="415"/>
      <c r="P70" s="415"/>
      <c r="Q70" s="415"/>
      <c r="R70" s="415"/>
      <c r="S70" s="415"/>
    </row>
    <row r="71" spans="2:19" ht="13.5">
      <c r="B71" s="415"/>
      <c r="C71" s="415"/>
      <c r="D71" s="415"/>
      <c r="E71" s="415"/>
      <c r="F71" s="415"/>
      <c r="G71" s="415"/>
      <c r="H71" s="415"/>
      <c r="I71" s="415"/>
      <c r="J71" s="415"/>
      <c r="K71" s="415"/>
      <c r="L71" s="415"/>
      <c r="M71" s="415"/>
      <c r="N71" s="415"/>
      <c r="O71" s="415"/>
      <c r="P71" s="415"/>
      <c r="Q71" s="415"/>
      <c r="R71" s="415"/>
      <c r="S71" s="415"/>
    </row>
    <row r="72" spans="2:19" ht="13.5">
      <c r="B72" s="415"/>
      <c r="C72" s="415"/>
      <c r="D72" s="415"/>
      <c r="E72" s="415"/>
      <c r="F72" s="415"/>
      <c r="G72" s="415"/>
      <c r="H72" s="415"/>
      <c r="I72" s="415"/>
      <c r="J72" s="415"/>
      <c r="K72" s="415"/>
      <c r="L72" s="415"/>
      <c r="M72" s="415"/>
      <c r="N72" s="415"/>
      <c r="O72" s="415"/>
      <c r="P72" s="415"/>
      <c r="Q72" s="415"/>
      <c r="R72" s="415"/>
      <c r="S72" s="415"/>
    </row>
    <row r="73" spans="2:19" ht="13.5">
      <c r="B73" s="415"/>
      <c r="C73" s="415"/>
      <c r="D73" s="415"/>
      <c r="E73" s="415"/>
      <c r="F73" s="415"/>
      <c r="G73" s="415"/>
      <c r="H73" s="415"/>
      <c r="I73" s="415"/>
      <c r="J73" s="415"/>
      <c r="K73" s="415"/>
      <c r="L73" s="415"/>
      <c r="M73" s="415"/>
      <c r="N73" s="415"/>
      <c r="O73" s="415"/>
      <c r="P73" s="415"/>
      <c r="Q73" s="415"/>
      <c r="R73" s="415"/>
      <c r="S73" s="415"/>
    </row>
    <row r="74" spans="2:19" ht="13.5">
      <c r="B74" s="415"/>
      <c r="C74" s="415"/>
      <c r="D74" s="415"/>
      <c r="E74" s="415"/>
      <c r="F74" s="415"/>
      <c r="G74" s="415"/>
      <c r="H74" s="415"/>
      <c r="I74" s="415"/>
      <c r="J74" s="415"/>
      <c r="K74" s="415"/>
      <c r="L74" s="415"/>
      <c r="M74" s="415"/>
      <c r="N74" s="415"/>
      <c r="O74" s="415"/>
      <c r="P74" s="415"/>
      <c r="Q74" s="415"/>
      <c r="R74" s="415"/>
      <c r="S74" s="415"/>
    </row>
    <row r="75" ht="14.25" thickBot="1"/>
    <row r="76" spans="2:19" ht="19.5" thickBot="1">
      <c r="B76" s="879" t="s">
        <v>614</v>
      </c>
      <c r="C76" s="970"/>
      <c r="D76" s="970"/>
      <c r="E76" s="970"/>
      <c r="F76" s="970"/>
      <c r="G76" s="970"/>
      <c r="H76" s="970"/>
      <c r="I76" s="970"/>
      <c r="J76" s="970"/>
      <c r="K76" s="970"/>
      <c r="L76" s="970"/>
      <c r="M76" s="970"/>
      <c r="N76" s="970"/>
      <c r="O76" s="970"/>
      <c r="P76" s="970"/>
      <c r="Q76" s="970"/>
      <c r="R76" s="970"/>
      <c r="S76" s="971"/>
    </row>
    <row r="77" ht="14.25" thickBot="1">
      <c r="B77" s="410" t="s">
        <v>1034</v>
      </c>
    </row>
    <row r="78" spans="2:19" ht="13.5">
      <c r="B78" s="1076" t="s">
        <v>1035</v>
      </c>
      <c r="C78" s="1077"/>
      <c r="D78" s="994"/>
      <c r="E78" s="1079" t="s">
        <v>1036</v>
      </c>
      <c r="F78" s="981"/>
      <c r="G78" s="981"/>
      <c r="H78" s="981"/>
      <c r="I78" s="981"/>
      <c r="J78" s="981"/>
      <c r="K78" s="983"/>
      <c r="L78" s="1079" t="s">
        <v>1037</v>
      </c>
      <c r="M78" s="981"/>
      <c r="N78" s="981"/>
      <c r="O78" s="981"/>
      <c r="P78" s="981"/>
      <c r="Q78" s="981"/>
      <c r="R78" s="981"/>
      <c r="S78" s="978"/>
    </row>
    <row r="79" spans="2:19" ht="13.5">
      <c r="B79" s="1078"/>
      <c r="C79" s="1066"/>
      <c r="D79" s="454"/>
      <c r="E79" s="989" t="s">
        <v>1038</v>
      </c>
      <c r="F79" s="950"/>
      <c r="G79" s="950"/>
      <c r="H79" s="950"/>
      <c r="I79" s="950"/>
      <c r="J79" s="950"/>
      <c r="K79" s="948"/>
      <c r="L79" s="432" t="s">
        <v>998</v>
      </c>
      <c r="M79" s="1046" t="s">
        <v>1039</v>
      </c>
      <c r="N79" s="910"/>
      <c r="O79" s="900"/>
      <c r="P79" s="432" t="s">
        <v>998</v>
      </c>
      <c r="Q79" s="1046" t="s">
        <v>1040</v>
      </c>
      <c r="R79" s="910"/>
      <c r="S79" s="902"/>
    </row>
    <row r="80" spans="2:19" ht="13.5">
      <c r="B80" s="1071"/>
      <c r="C80" s="1072"/>
      <c r="D80" s="450"/>
      <c r="E80" s="1015" t="s">
        <v>1041</v>
      </c>
      <c r="F80" s="936"/>
      <c r="G80" s="936"/>
      <c r="H80" s="936"/>
      <c r="I80" s="936"/>
      <c r="J80" s="936"/>
      <c r="K80" s="937"/>
      <c r="L80" s="432" t="s">
        <v>1001</v>
      </c>
      <c r="M80" s="1046" t="s">
        <v>1042</v>
      </c>
      <c r="N80" s="910"/>
      <c r="O80" s="900"/>
      <c r="P80" s="432" t="s">
        <v>1001</v>
      </c>
      <c r="Q80" s="1046" t="s">
        <v>1043</v>
      </c>
      <c r="R80" s="910"/>
      <c r="S80" s="902"/>
    </row>
    <row r="81" spans="2:19" ht="13.5">
      <c r="B81" s="1075" t="s">
        <v>1044</v>
      </c>
      <c r="C81" s="1072"/>
      <c r="D81" s="450" t="s">
        <v>1045</v>
      </c>
      <c r="E81" s="999"/>
      <c r="F81" s="896"/>
      <c r="G81" s="896"/>
      <c r="H81" s="896"/>
      <c r="I81" s="896"/>
      <c r="J81" s="896"/>
      <c r="K81" s="886"/>
      <c r="L81" s="432" t="s">
        <v>1004</v>
      </c>
      <c r="M81" s="1046" t="s">
        <v>1046</v>
      </c>
      <c r="N81" s="910"/>
      <c r="O81" s="900"/>
      <c r="P81" s="432" t="s">
        <v>1004</v>
      </c>
      <c r="Q81" s="1046" t="s">
        <v>1046</v>
      </c>
      <c r="R81" s="910"/>
      <c r="S81" s="902"/>
    </row>
    <row r="82" spans="2:19" ht="13.5">
      <c r="B82" s="1075" t="s">
        <v>613</v>
      </c>
      <c r="C82" s="1072"/>
      <c r="D82" s="450" t="s">
        <v>1047</v>
      </c>
      <c r="E82" s="989" t="s">
        <v>1048</v>
      </c>
      <c r="F82" s="950"/>
      <c r="G82" s="950"/>
      <c r="H82" s="950"/>
      <c r="I82" s="950"/>
      <c r="J82" s="950"/>
      <c r="K82" s="948"/>
      <c r="L82" s="440" t="s">
        <v>990</v>
      </c>
      <c r="M82" s="989" t="s">
        <v>1049</v>
      </c>
      <c r="N82" s="950"/>
      <c r="O82" s="948"/>
      <c r="P82" s="452" t="s">
        <v>1050</v>
      </c>
      <c r="Q82" s="989" t="s">
        <v>1051</v>
      </c>
      <c r="R82" s="950"/>
      <c r="S82" s="951"/>
    </row>
    <row r="83" spans="2:19" ht="13.5">
      <c r="B83" s="1075" t="s">
        <v>1052</v>
      </c>
      <c r="C83" s="1072"/>
      <c r="D83" s="450" t="s">
        <v>1053</v>
      </c>
      <c r="E83" s="1015"/>
      <c r="F83" s="936"/>
      <c r="G83" s="936"/>
      <c r="H83" s="936"/>
      <c r="I83" s="936"/>
      <c r="J83" s="936"/>
      <c r="K83" s="937"/>
      <c r="L83" s="406"/>
      <c r="M83" s="1015"/>
      <c r="N83" s="936"/>
      <c r="O83" s="937"/>
      <c r="P83" s="451"/>
      <c r="Q83" s="999" t="s">
        <v>1054</v>
      </c>
      <c r="R83" s="896"/>
      <c r="S83" s="894"/>
    </row>
    <row r="84" spans="2:19" ht="13.5">
      <c r="B84" s="1075" t="s">
        <v>1055</v>
      </c>
      <c r="C84" s="1072"/>
      <c r="D84" s="450" t="s">
        <v>1056</v>
      </c>
      <c r="E84" s="1015"/>
      <c r="F84" s="936"/>
      <c r="G84" s="936"/>
      <c r="H84" s="936"/>
      <c r="I84" s="936"/>
      <c r="J84" s="936"/>
      <c r="K84" s="937"/>
      <c r="L84" s="406"/>
      <c r="M84" s="1015"/>
      <c r="N84" s="936"/>
      <c r="O84" s="937"/>
      <c r="P84" s="452" t="s">
        <v>1057</v>
      </c>
      <c r="Q84" s="989" t="s">
        <v>1058</v>
      </c>
      <c r="R84" s="950"/>
      <c r="S84" s="951"/>
    </row>
    <row r="85" spans="2:19" ht="13.5">
      <c r="B85" s="1075" t="s">
        <v>1059</v>
      </c>
      <c r="C85" s="1072"/>
      <c r="D85" s="450" t="s">
        <v>1060</v>
      </c>
      <c r="E85" s="1015"/>
      <c r="F85" s="936"/>
      <c r="G85" s="936"/>
      <c r="H85" s="936"/>
      <c r="I85" s="936"/>
      <c r="J85" s="936"/>
      <c r="K85" s="937"/>
      <c r="L85" s="406"/>
      <c r="M85" s="1015"/>
      <c r="N85" s="936"/>
      <c r="O85" s="937"/>
      <c r="P85" s="453"/>
      <c r="Q85" s="1015" t="s">
        <v>1061</v>
      </c>
      <c r="R85" s="936"/>
      <c r="S85" s="939"/>
    </row>
    <row r="86" spans="2:19" ht="13.5">
      <c r="B86" s="1071"/>
      <c r="C86" s="1072"/>
      <c r="D86" s="450" t="s">
        <v>1062</v>
      </c>
      <c r="E86" s="1015"/>
      <c r="F86" s="936"/>
      <c r="G86" s="936"/>
      <c r="H86" s="936"/>
      <c r="I86" s="936"/>
      <c r="J86" s="936"/>
      <c r="K86" s="937"/>
      <c r="L86" s="406"/>
      <c r="M86" s="1015"/>
      <c r="N86" s="936"/>
      <c r="O86" s="937"/>
      <c r="P86" s="451"/>
      <c r="Q86" s="999" t="s">
        <v>1063</v>
      </c>
      <c r="R86" s="896"/>
      <c r="S86" s="894"/>
    </row>
    <row r="87" spans="2:19" ht="13.5">
      <c r="B87" s="1071"/>
      <c r="C87" s="1072"/>
      <c r="D87" s="450"/>
      <c r="E87" s="1015"/>
      <c r="F87" s="936"/>
      <c r="G87" s="936"/>
      <c r="H87" s="936"/>
      <c r="I87" s="936"/>
      <c r="J87" s="936"/>
      <c r="K87" s="937"/>
      <c r="L87" s="406"/>
      <c r="M87" s="1015"/>
      <c r="N87" s="936"/>
      <c r="O87" s="937"/>
      <c r="P87" s="452" t="s">
        <v>1064</v>
      </c>
      <c r="Q87" s="989" t="s">
        <v>1065</v>
      </c>
      <c r="R87" s="950"/>
      <c r="S87" s="951"/>
    </row>
    <row r="88" spans="2:19" ht="13.5">
      <c r="B88" s="1071"/>
      <c r="C88" s="1072"/>
      <c r="D88" s="450"/>
      <c r="E88" s="1015"/>
      <c r="F88" s="936"/>
      <c r="G88" s="936"/>
      <c r="H88" s="936"/>
      <c r="I88" s="936"/>
      <c r="J88" s="936"/>
      <c r="K88" s="937"/>
      <c r="L88" s="406"/>
      <c r="M88" s="1015"/>
      <c r="N88" s="936"/>
      <c r="O88" s="937"/>
      <c r="P88" s="453"/>
      <c r="Q88" s="1015" t="s">
        <v>1066</v>
      </c>
      <c r="R88" s="936"/>
      <c r="S88" s="939"/>
    </row>
    <row r="89" spans="2:19" ht="13.5">
      <c r="B89" s="1071"/>
      <c r="C89" s="1072"/>
      <c r="D89" s="450"/>
      <c r="E89" s="1015"/>
      <c r="F89" s="936"/>
      <c r="G89" s="936"/>
      <c r="H89" s="936"/>
      <c r="I89" s="936"/>
      <c r="J89" s="936"/>
      <c r="K89" s="937"/>
      <c r="L89" s="406"/>
      <c r="M89" s="1015"/>
      <c r="N89" s="936"/>
      <c r="O89" s="937"/>
      <c r="P89" s="451"/>
      <c r="Q89" s="999" t="s">
        <v>1067</v>
      </c>
      <c r="R89" s="896"/>
      <c r="S89" s="894"/>
    </row>
    <row r="90" spans="2:19" ht="13.5">
      <c r="B90" s="1071"/>
      <c r="C90" s="1072"/>
      <c r="D90" s="450"/>
      <c r="E90" s="1015"/>
      <c r="F90" s="936"/>
      <c r="G90" s="936"/>
      <c r="H90" s="936"/>
      <c r="I90" s="936"/>
      <c r="J90" s="936"/>
      <c r="K90" s="937"/>
      <c r="L90" s="406"/>
      <c r="M90" s="1015"/>
      <c r="N90" s="936"/>
      <c r="O90" s="937"/>
      <c r="P90" s="452" t="s">
        <v>1068</v>
      </c>
      <c r="Q90" s="989" t="s">
        <v>1065</v>
      </c>
      <c r="R90" s="950"/>
      <c r="S90" s="951"/>
    </row>
    <row r="91" spans="2:19" ht="13.5">
      <c r="B91" s="1071"/>
      <c r="C91" s="1072"/>
      <c r="D91" s="450"/>
      <c r="E91" s="1015"/>
      <c r="F91" s="936"/>
      <c r="G91" s="936"/>
      <c r="H91" s="936"/>
      <c r="I91" s="936"/>
      <c r="J91" s="936"/>
      <c r="K91" s="937"/>
      <c r="L91" s="403"/>
      <c r="M91" s="999"/>
      <c r="N91" s="896"/>
      <c r="O91" s="886"/>
      <c r="P91" s="451"/>
      <c r="Q91" s="999" t="s">
        <v>1069</v>
      </c>
      <c r="R91" s="896"/>
      <c r="S91" s="894"/>
    </row>
    <row r="92" spans="2:19" ht="13.5">
      <c r="B92" s="1071"/>
      <c r="C92" s="1072"/>
      <c r="D92" s="450"/>
      <c r="E92" s="1015"/>
      <c r="F92" s="936"/>
      <c r="G92" s="936"/>
      <c r="H92" s="936"/>
      <c r="I92" s="936"/>
      <c r="J92" s="936"/>
      <c r="K92" s="937"/>
      <c r="L92" s="440" t="s">
        <v>995</v>
      </c>
      <c r="M92" s="1046" t="s">
        <v>1070</v>
      </c>
      <c r="N92" s="910"/>
      <c r="O92" s="910"/>
      <c r="P92" s="910"/>
      <c r="Q92" s="910"/>
      <c r="R92" s="910"/>
      <c r="S92" s="902"/>
    </row>
    <row r="93" spans="2:19" ht="13.5">
      <c r="B93" s="918"/>
      <c r="C93" s="1034"/>
      <c r="D93" s="449"/>
      <c r="E93" s="999"/>
      <c r="F93" s="896"/>
      <c r="G93" s="896"/>
      <c r="H93" s="896"/>
      <c r="I93" s="896"/>
      <c r="J93" s="896"/>
      <c r="K93" s="886"/>
      <c r="L93" s="432" t="s">
        <v>1004</v>
      </c>
      <c r="M93" s="1046" t="s">
        <v>1046</v>
      </c>
      <c r="N93" s="910"/>
      <c r="O93" s="910"/>
      <c r="P93" s="910"/>
      <c r="Q93" s="910"/>
      <c r="R93" s="910"/>
      <c r="S93" s="902"/>
    </row>
    <row r="94" spans="2:19" ht="13.5">
      <c r="B94" s="1075" t="s">
        <v>1071</v>
      </c>
      <c r="C94" s="1072"/>
      <c r="D94" s="448"/>
      <c r="E94" s="989" t="s">
        <v>1072</v>
      </c>
      <c r="F94" s="950"/>
      <c r="G94" s="950"/>
      <c r="H94" s="950"/>
      <c r="I94" s="950"/>
      <c r="J94" s="950"/>
      <c r="K94" s="948"/>
      <c r="L94" s="432" t="s">
        <v>998</v>
      </c>
      <c r="M94" s="1046" t="s">
        <v>1073</v>
      </c>
      <c r="N94" s="910"/>
      <c r="O94" s="900"/>
      <c r="P94" s="989" t="s">
        <v>1074</v>
      </c>
      <c r="Q94" s="950"/>
      <c r="R94" s="950"/>
      <c r="S94" s="951"/>
    </row>
    <row r="95" spans="2:19" ht="13.5">
      <c r="B95" s="1071"/>
      <c r="C95" s="1072"/>
      <c r="D95" s="448"/>
      <c r="E95" s="1015"/>
      <c r="F95" s="936"/>
      <c r="G95" s="936"/>
      <c r="H95" s="936"/>
      <c r="I95" s="936"/>
      <c r="J95" s="936"/>
      <c r="K95" s="937"/>
      <c r="L95" s="432" t="s">
        <v>1001</v>
      </c>
      <c r="M95" s="1046" t="s">
        <v>1075</v>
      </c>
      <c r="N95" s="910"/>
      <c r="O95" s="900"/>
      <c r="P95" s="1015" t="s">
        <v>1076</v>
      </c>
      <c r="Q95" s="936"/>
      <c r="R95" s="936"/>
      <c r="S95" s="939"/>
    </row>
    <row r="96" spans="2:19" ht="13.5">
      <c r="B96" s="1071"/>
      <c r="C96" s="1072"/>
      <c r="D96" s="447" t="s">
        <v>612</v>
      </c>
      <c r="E96" s="999"/>
      <c r="F96" s="896"/>
      <c r="G96" s="896"/>
      <c r="H96" s="896"/>
      <c r="I96" s="896"/>
      <c r="J96" s="896"/>
      <c r="K96" s="886"/>
      <c r="L96" s="432" t="s">
        <v>1004</v>
      </c>
      <c r="M96" s="1046" t="s">
        <v>1046</v>
      </c>
      <c r="N96" s="910"/>
      <c r="O96" s="900"/>
      <c r="P96" s="999"/>
      <c r="Q96" s="896"/>
      <c r="R96" s="896"/>
      <c r="S96" s="894"/>
    </row>
    <row r="97" spans="2:19" ht="13.5">
      <c r="B97" s="1064" t="s">
        <v>611</v>
      </c>
      <c r="C97" s="1066"/>
      <c r="D97" s="447" t="s">
        <v>610</v>
      </c>
      <c r="E97" s="989" t="s">
        <v>1077</v>
      </c>
      <c r="F97" s="950"/>
      <c r="G97" s="950"/>
      <c r="H97" s="950"/>
      <c r="I97" s="950"/>
      <c r="J97" s="950"/>
      <c r="K97" s="948"/>
      <c r="L97" s="435" t="s">
        <v>990</v>
      </c>
      <c r="M97" s="1046" t="s">
        <v>1049</v>
      </c>
      <c r="N97" s="910"/>
      <c r="O97" s="900"/>
      <c r="P97" s="989" t="s">
        <v>1078</v>
      </c>
      <c r="Q97" s="950"/>
      <c r="R97" s="950"/>
      <c r="S97" s="951"/>
    </row>
    <row r="98" spans="2:19" ht="13.5">
      <c r="B98" s="1071"/>
      <c r="C98" s="1072"/>
      <c r="D98" s="447" t="s">
        <v>609</v>
      </c>
      <c r="E98" s="1015"/>
      <c r="F98" s="936"/>
      <c r="G98" s="936"/>
      <c r="H98" s="936"/>
      <c r="I98" s="936"/>
      <c r="J98" s="936"/>
      <c r="K98" s="937"/>
      <c r="L98" s="440" t="s">
        <v>995</v>
      </c>
      <c r="M98" s="1046" t="s">
        <v>1070</v>
      </c>
      <c r="N98" s="910"/>
      <c r="O98" s="900"/>
      <c r="P98" s="1015" t="s">
        <v>1079</v>
      </c>
      <c r="Q98" s="936"/>
      <c r="R98" s="936"/>
      <c r="S98" s="939"/>
    </row>
    <row r="99" spans="2:19" ht="13.5">
      <c r="B99" s="1071"/>
      <c r="C99" s="1072"/>
      <c r="D99" s="447" t="s">
        <v>1080</v>
      </c>
      <c r="E99" s="999"/>
      <c r="F99" s="896"/>
      <c r="G99" s="896"/>
      <c r="H99" s="896"/>
      <c r="I99" s="896"/>
      <c r="J99" s="896"/>
      <c r="K99" s="886"/>
      <c r="L99" s="432" t="s">
        <v>1004</v>
      </c>
      <c r="M99" s="1046" t="s">
        <v>1046</v>
      </c>
      <c r="N99" s="910"/>
      <c r="O99" s="900"/>
      <c r="P99" s="999" t="s">
        <v>1081</v>
      </c>
      <c r="Q99" s="896"/>
      <c r="R99" s="896"/>
      <c r="S99" s="894"/>
    </row>
    <row r="100" spans="2:19" ht="13.5">
      <c r="B100" s="446" t="s">
        <v>608</v>
      </c>
      <c r="C100" s="434" t="s">
        <v>80</v>
      </c>
      <c r="E100" s="989" t="s">
        <v>1082</v>
      </c>
      <c r="F100" s="950"/>
      <c r="G100" s="950"/>
      <c r="H100" s="950"/>
      <c r="I100" s="950"/>
      <c r="J100" s="950"/>
      <c r="K100" s="948"/>
      <c r="L100" s="1050" t="s">
        <v>990</v>
      </c>
      <c r="M100" s="1055" t="s">
        <v>1083</v>
      </c>
      <c r="N100" s="1056"/>
      <c r="O100" s="1073"/>
      <c r="P100" s="435" t="s">
        <v>990</v>
      </c>
      <c r="Q100" s="989" t="s">
        <v>1049</v>
      </c>
      <c r="R100" s="950"/>
      <c r="S100" s="951"/>
    </row>
    <row r="101" spans="2:19" ht="13.5">
      <c r="B101" s="433" t="s">
        <v>1084</v>
      </c>
      <c r="C101" s="427" t="s">
        <v>603</v>
      </c>
      <c r="E101" s="938" t="s">
        <v>1085</v>
      </c>
      <c r="F101" s="936"/>
      <c r="G101" s="936"/>
      <c r="H101" s="936"/>
      <c r="I101" s="936"/>
      <c r="J101" s="936"/>
      <c r="K101" s="937"/>
      <c r="L101" s="1051"/>
      <c r="M101" s="1058"/>
      <c r="N101" s="1059"/>
      <c r="O101" s="1074"/>
      <c r="P101" s="432" t="s">
        <v>1001</v>
      </c>
      <c r="Q101" s="1046" t="s">
        <v>1070</v>
      </c>
      <c r="R101" s="910"/>
      <c r="S101" s="902"/>
    </row>
    <row r="102" spans="2:19" ht="13.5">
      <c r="B102" s="433" t="s">
        <v>607</v>
      </c>
      <c r="C102" s="427" t="s">
        <v>1086</v>
      </c>
      <c r="E102" s="938" t="s">
        <v>1087</v>
      </c>
      <c r="F102" s="936"/>
      <c r="G102" s="936"/>
      <c r="H102" s="936"/>
      <c r="I102" s="936"/>
      <c r="J102" s="936"/>
      <c r="K102" s="937"/>
      <c r="L102" s="440" t="s">
        <v>995</v>
      </c>
      <c r="M102" s="1046" t="s">
        <v>1088</v>
      </c>
      <c r="N102" s="910"/>
      <c r="O102" s="900"/>
      <c r="P102" s="989"/>
      <c r="Q102" s="950"/>
      <c r="R102" s="950"/>
      <c r="S102" s="951"/>
    </row>
    <row r="103" spans="2:19" ht="13.5">
      <c r="B103" s="433" t="s">
        <v>1089</v>
      </c>
      <c r="C103" s="427" t="s">
        <v>606</v>
      </c>
      <c r="E103" s="1015"/>
      <c r="F103" s="936"/>
      <c r="G103" s="936"/>
      <c r="H103" s="936"/>
      <c r="I103" s="936"/>
      <c r="J103" s="936"/>
      <c r="K103" s="937"/>
      <c r="L103" s="432" t="s">
        <v>1004</v>
      </c>
      <c r="M103" s="1046" t="s">
        <v>1046</v>
      </c>
      <c r="N103" s="910"/>
      <c r="O103" s="900"/>
      <c r="P103" s="999"/>
      <c r="Q103" s="896"/>
      <c r="R103" s="896"/>
      <c r="S103" s="894"/>
    </row>
    <row r="104" spans="2:19" ht="13.5">
      <c r="B104" s="433" t="s">
        <v>1090</v>
      </c>
      <c r="C104" s="427" t="s">
        <v>1091</v>
      </c>
      <c r="E104" s="1015"/>
      <c r="F104" s="936"/>
      <c r="G104" s="936"/>
      <c r="H104" s="936"/>
      <c r="I104" s="936"/>
      <c r="J104" s="936"/>
      <c r="K104" s="937"/>
      <c r="L104" s="435" t="s">
        <v>990</v>
      </c>
      <c r="M104" s="1046" t="s">
        <v>605</v>
      </c>
      <c r="N104" s="910"/>
      <c r="O104" s="900"/>
      <c r="P104" s="989"/>
      <c r="Q104" s="950"/>
      <c r="R104" s="950"/>
      <c r="S104" s="951"/>
    </row>
    <row r="105" spans="2:19" ht="13.5">
      <c r="B105" s="433" t="s">
        <v>604</v>
      </c>
      <c r="C105" s="427" t="s">
        <v>603</v>
      </c>
      <c r="E105" s="1015"/>
      <c r="F105" s="936"/>
      <c r="G105" s="936"/>
      <c r="H105" s="936"/>
      <c r="I105" s="936"/>
      <c r="J105" s="936"/>
      <c r="K105" s="937"/>
      <c r="L105" s="440" t="s">
        <v>995</v>
      </c>
      <c r="M105" s="1046" t="s">
        <v>602</v>
      </c>
      <c r="N105" s="910"/>
      <c r="O105" s="900"/>
      <c r="P105" s="1015"/>
      <c r="Q105" s="936"/>
      <c r="R105" s="936"/>
      <c r="S105" s="939"/>
    </row>
    <row r="106" spans="2:19" ht="13.5">
      <c r="B106" s="433" t="s">
        <v>1092</v>
      </c>
      <c r="C106" s="427"/>
      <c r="E106" s="999"/>
      <c r="F106" s="896"/>
      <c r="G106" s="896"/>
      <c r="H106" s="896"/>
      <c r="I106" s="896"/>
      <c r="J106" s="896"/>
      <c r="K106" s="886"/>
      <c r="L106" s="432" t="s">
        <v>1004</v>
      </c>
      <c r="M106" s="1046" t="s">
        <v>1046</v>
      </c>
      <c r="N106" s="910"/>
      <c r="O106" s="900"/>
      <c r="P106" s="999"/>
      <c r="Q106" s="896"/>
      <c r="R106" s="896"/>
      <c r="S106" s="894"/>
    </row>
    <row r="107" spans="2:19" ht="13.5">
      <c r="B107" s="433"/>
      <c r="C107" s="434" t="s">
        <v>601</v>
      </c>
      <c r="E107" s="989" t="s">
        <v>1093</v>
      </c>
      <c r="F107" s="950"/>
      <c r="G107" s="950"/>
      <c r="H107" s="950"/>
      <c r="I107" s="950"/>
      <c r="J107" s="950"/>
      <c r="K107" s="948"/>
      <c r="L107" s="1050" t="s">
        <v>990</v>
      </c>
      <c r="M107" s="1055" t="s">
        <v>1094</v>
      </c>
      <c r="N107" s="1056"/>
      <c r="O107" s="1073"/>
      <c r="P107" s="445" t="s">
        <v>1095</v>
      </c>
      <c r="Q107" s="949" t="s">
        <v>1096</v>
      </c>
      <c r="R107" s="950"/>
      <c r="S107" s="951"/>
    </row>
    <row r="108" spans="2:19" ht="13.5">
      <c r="B108" s="433"/>
      <c r="C108" s="427" t="s">
        <v>600</v>
      </c>
      <c r="E108" s="1015" t="s">
        <v>1097</v>
      </c>
      <c r="F108" s="936"/>
      <c r="G108" s="936"/>
      <c r="H108" s="936"/>
      <c r="I108" s="936"/>
      <c r="J108" s="936"/>
      <c r="K108" s="937"/>
      <c r="L108" s="1051"/>
      <c r="M108" s="1058"/>
      <c r="N108" s="1059"/>
      <c r="O108" s="1074"/>
      <c r="P108" s="444" t="s">
        <v>1098</v>
      </c>
      <c r="Q108" s="949" t="s">
        <v>1096</v>
      </c>
      <c r="R108" s="950"/>
      <c r="S108" s="951"/>
    </row>
    <row r="109" spans="2:19" ht="13.5">
      <c r="B109" s="350"/>
      <c r="C109" s="425" t="s">
        <v>599</v>
      </c>
      <c r="D109" s="403"/>
      <c r="E109" s="999"/>
      <c r="F109" s="896"/>
      <c r="G109" s="896"/>
      <c r="H109" s="896"/>
      <c r="I109" s="896"/>
      <c r="J109" s="896"/>
      <c r="K109" s="886"/>
      <c r="L109" s="435" t="s">
        <v>995</v>
      </c>
      <c r="M109" s="1046" t="s">
        <v>1099</v>
      </c>
      <c r="N109" s="910"/>
      <c r="O109" s="910"/>
      <c r="P109" s="910"/>
      <c r="Q109" s="910"/>
      <c r="R109" s="910"/>
      <c r="S109" s="902"/>
    </row>
    <row r="110" spans="2:19" ht="13.5">
      <c r="B110" s="1047" t="s">
        <v>1100</v>
      </c>
      <c r="C110" s="950"/>
      <c r="D110" s="948"/>
      <c r="E110" s="989" t="s">
        <v>1101</v>
      </c>
      <c r="F110" s="950"/>
      <c r="G110" s="950"/>
      <c r="H110" s="950"/>
      <c r="I110" s="950"/>
      <c r="J110" s="950"/>
      <c r="K110" s="948"/>
      <c r="L110" s="435" t="s">
        <v>990</v>
      </c>
      <c r="M110" s="1046" t="s">
        <v>1049</v>
      </c>
      <c r="N110" s="910"/>
      <c r="O110" s="900"/>
      <c r="P110" s="989"/>
      <c r="Q110" s="950"/>
      <c r="R110" s="950"/>
      <c r="S110" s="951"/>
    </row>
    <row r="111" spans="2:19" ht="13.5">
      <c r="B111" s="1008"/>
      <c r="C111" s="936"/>
      <c r="D111" s="937"/>
      <c r="E111" s="1015" t="s">
        <v>1102</v>
      </c>
      <c r="F111" s="936"/>
      <c r="G111" s="936"/>
      <c r="H111" s="936"/>
      <c r="I111" s="936"/>
      <c r="J111" s="936"/>
      <c r="K111" s="937"/>
      <c r="L111" s="432" t="s">
        <v>1001</v>
      </c>
      <c r="M111" s="1046" t="s">
        <v>1070</v>
      </c>
      <c r="N111" s="910"/>
      <c r="O111" s="900"/>
      <c r="P111" s="1015"/>
      <c r="Q111" s="936"/>
      <c r="R111" s="936"/>
      <c r="S111" s="939"/>
    </row>
    <row r="112" spans="2:19" ht="13.5">
      <c r="B112" s="1008"/>
      <c r="C112" s="936"/>
      <c r="D112" s="937"/>
      <c r="E112" s="999"/>
      <c r="F112" s="896"/>
      <c r="G112" s="896"/>
      <c r="H112" s="896"/>
      <c r="I112" s="896"/>
      <c r="J112" s="896"/>
      <c r="K112" s="886"/>
      <c r="L112" s="432" t="s">
        <v>1103</v>
      </c>
      <c r="M112" s="1046" t="s">
        <v>1046</v>
      </c>
      <c r="N112" s="910"/>
      <c r="O112" s="900"/>
      <c r="P112" s="999"/>
      <c r="Q112" s="896"/>
      <c r="R112" s="896"/>
      <c r="S112" s="894"/>
    </row>
    <row r="113" spans="2:19" ht="13.5">
      <c r="B113" s="1047" t="s">
        <v>1104</v>
      </c>
      <c r="C113" s="950"/>
      <c r="D113" s="948"/>
      <c r="E113" s="989" t="s">
        <v>1105</v>
      </c>
      <c r="F113" s="950"/>
      <c r="G113" s="950"/>
      <c r="H113" s="950"/>
      <c r="I113" s="950"/>
      <c r="J113" s="950"/>
      <c r="K113" s="948"/>
      <c r="L113" s="432" t="s">
        <v>998</v>
      </c>
      <c r="M113" s="1046" t="s">
        <v>1106</v>
      </c>
      <c r="N113" s="910"/>
      <c r="O113" s="910"/>
      <c r="P113" s="910"/>
      <c r="Q113" s="910"/>
      <c r="R113" s="910"/>
      <c r="S113" s="902"/>
    </row>
    <row r="114" spans="2:19" ht="13.5">
      <c r="B114" s="1008"/>
      <c r="C114" s="936"/>
      <c r="D114" s="937"/>
      <c r="E114" s="1015" t="s">
        <v>1041</v>
      </c>
      <c r="F114" s="936"/>
      <c r="G114" s="936"/>
      <c r="H114" s="936"/>
      <c r="I114" s="936"/>
      <c r="J114" s="936"/>
      <c r="K114" s="937"/>
      <c r="L114" s="432" t="s">
        <v>1001</v>
      </c>
      <c r="M114" s="1046" t="s">
        <v>1107</v>
      </c>
      <c r="N114" s="910"/>
      <c r="O114" s="910"/>
      <c r="P114" s="910"/>
      <c r="Q114" s="910"/>
      <c r="R114" s="910"/>
      <c r="S114" s="902"/>
    </row>
    <row r="115" spans="2:19" ht="13.5">
      <c r="B115" s="926"/>
      <c r="C115" s="896"/>
      <c r="D115" s="886"/>
      <c r="E115" s="999"/>
      <c r="F115" s="896"/>
      <c r="G115" s="896"/>
      <c r="H115" s="896"/>
      <c r="I115" s="896"/>
      <c r="J115" s="896"/>
      <c r="K115" s="886"/>
      <c r="L115" s="432" t="s">
        <v>1004</v>
      </c>
      <c r="M115" s="1046" t="s">
        <v>1108</v>
      </c>
      <c r="N115" s="910"/>
      <c r="O115" s="910"/>
      <c r="P115" s="910"/>
      <c r="Q115" s="910"/>
      <c r="R115" s="910"/>
      <c r="S115" s="902"/>
    </row>
    <row r="116" spans="2:19" ht="13.5">
      <c r="B116" s="1047" t="s">
        <v>1109</v>
      </c>
      <c r="C116" s="950"/>
      <c r="D116" s="948"/>
      <c r="E116" s="989" t="s">
        <v>1110</v>
      </c>
      <c r="F116" s="950"/>
      <c r="G116" s="950"/>
      <c r="H116" s="950"/>
      <c r="I116" s="950"/>
      <c r="J116" s="950"/>
      <c r="K116" s="948"/>
      <c r="L116" s="435" t="s">
        <v>900</v>
      </c>
      <c r="M116" s="989" t="s">
        <v>1111</v>
      </c>
      <c r="N116" s="950"/>
      <c r="O116" s="950"/>
      <c r="P116" s="948"/>
      <c r="Q116" s="435" t="s">
        <v>900</v>
      </c>
      <c r="R116" s="989" t="s">
        <v>1112</v>
      </c>
      <c r="S116" s="951"/>
    </row>
    <row r="117" spans="2:19" ht="13.5">
      <c r="B117" s="1008"/>
      <c r="C117" s="936"/>
      <c r="D117" s="937"/>
      <c r="E117" s="1015"/>
      <c r="F117" s="936"/>
      <c r="G117" s="936"/>
      <c r="H117" s="936"/>
      <c r="I117" s="936"/>
      <c r="J117" s="936"/>
      <c r="K117" s="937"/>
      <c r="L117" s="435" t="s">
        <v>897</v>
      </c>
      <c r="M117" s="1015" t="s">
        <v>1113</v>
      </c>
      <c r="N117" s="936"/>
      <c r="O117" s="936"/>
      <c r="P117" s="937"/>
      <c r="Q117" s="435" t="s">
        <v>897</v>
      </c>
      <c r="R117" s="1015" t="s">
        <v>1114</v>
      </c>
      <c r="S117" s="939"/>
    </row>
    <row r="118" spans="2:19" ht="13.5">
      <c r="B118" s="1008"/>
      <c r="C118" s="936"/>
      <c r="D118" s="937"/>
      <c r="E118" s="1015"/>
      <c r="F118" s="936"/>
      <c r="G118" s="936"/>
      <c r="H118" s="936"/>
      <c r="I118" s="936"/>
      <c r="J118" s="936"/>
      <c r="K118" s="937"/>
      <c r="L118" s="435" t="s">
        <v>897</v>
      </c>
      <c r="M118" s="1015" t="s">
        <v>598</v>
      </c>
      <c r="N118" s="936"/>
      <c r="O118" s="936"/>
      <c r="P118" s="937"/>
      <c r="Q118" s="435" t="s">
        <v>897</v>
      </c>
      <c r="R118" s="1015" t="s">
        <v>597</v>
      </c>
      <c r="S118" s="939"/>
    </row>
    <row r="119" spans="2:19" ht="13.5">
      <c r="B119" s="926"/>
      <c r="C119" s="896"/>
      <c r="D119" s="886"/>
      <c r="E119" s="999"/>
      <c r="F119" s="896"/>
      <c r="G119" s="896"/>
      <c r="H119" s="896"/>
      <c r="I119" s="896"/>
      <c r="J119" s="896"/>
      <c r="K119" s="886"/>
      <c r="L119" s="435" t="s">
        <v>897</v>
      </c>
      <c r="M119" s="999" t="s">
        <v>1115</v>
      </c>
      <c r="N119" s="896"/>
      <c r="O119" s="896"/>
      <c r="P119" s="886"/>
      <c r="Q119" s="435" t="s">
        <v>897</v>
      </c>
      <c r="R119" s="999" t="s">
        <v>1116</v>
      </c>
      <c r="S119" s="894"/>
    </row>
    <row r="120" spans="2:19" ht="13.5">
      <c r="B120" s="1064" t="s">
        <v>596</v>
      </c>
      <c r="C120" s="1065"/>
      <c r="D120" s="1066"/>
      <c r="E120" s="989"/>
      <c r="F120" s="950"/>
      <c r="G120" s="950"/>
      <c r="H120" s="950"/>
      <c r="I120" s="950"/>
      <c r="J120" s="950"/>
      <c r="K120" s="950"/>
      <c r="L120" s="950"/>
      <c r="M120" s="950"/>
      <c r="N120" s="950"/>
      <c r="O120" s="950"/>
      <c r="P120" s="950"/>
      <c r="Q120" s="950"/>
      <c r="R120" s="950"/>
      <c r="S120" s="951"/>
    </row>
    <row r="121" spans="2:19" ht="14.25" thickBot="1">
      <c r="B121" s="1067"/>
      <c r="C121" s="1068"/>
      <c r="D121" s="1069"/>
      <c r="E121" s="1000"/>
      <c r="F121" s="944"/>
      <c r="G121" s="944"/>
      <c r="H121" s="944"/>
      <c r="I121" s="944"/>
      <c r="J121" s="944"/>
      <c r="K121" s="944"/>
      <c r="L121" s="944"/>
      <c r="M121" s="944"/>
      <c r="N121" s="944"/>
      <c r="O121" s="944"/>
      <c r="P121" s="944"/>
      <c r="Q121" s="944"/>
      <c r="R121" s="944"/>
      <c r="S121" s="945"/>
    </row>
    <row r="122" spans="2:19" ht="13.5">
      <c r="B122" s="442"/>
      <c r="C122" s="442"/>
      <c r="D122" s="442"/>
      <c r="E122" s="415"/>
      <c r="F122" s="415"/>
      <c r="G122" s="415"/>
      <c r="H122" s="415"/>
      <c r="I122" s="415"/>
      <c r="J122" s="415"/>
      <c r="K122" s="415"/>
      <c r="L122" s="415"/>
      <c r="M122" s="415"/>
      <c r="N122" s="415"/>
      <c r="O122" s="415"/>
      <c r="P122" s="415"/>
      <c r="Q122" s="415"/>
      <c r="R122" s="415"/>
      <c r="S122" s="415"/>
    </row>
    <row r="123" spans="2:19" ht="13.5">
      <c r="B123" s="442"/>
      <c r="C123" s="442"/>
      <c r="D123" s="442"/>
      <c r="E123" s="415"/>
      <c r="F123" s="415"/>
      <c r="G123" s="415"/>
      <c r="H123" s="415"/>
      <c r="I123" s="415"/>
      <c r="J123" s="415"/>
      <c r="K123" s="415"/>
      <c r="L123" s="415"/>
      <c r="M123" s="415"/>
      <c r="N123" s="415"/>
      <c r="O123" s="415"/>
      <c r="P123" s="415"/>
      <c r="Q123" s="415"/>
      <c r="R123" s="415"/>
      <c r="S123" s="415"/>
    </row>
    <row r="124" spans="2:19" ht="13.5">
      <c r="B124" s="442"/>
      <c r="C124" s="442"/>
      <c r="D124" s="442"/>
      <c r="E124" s="415"/>
      <c r="F124" s="415"/>
      <c r="G124" s="415"/>
      <c r="H124" s="415"/>
      <c r="I124" s="415"/>
      <c r="J124" s="415"/>
      <c r="K124" s="415"/>
      <c r="L124" s="415"/>
      <c r="M124" s="415"/>
      <c r="N124" s="415"/>
      <c r="O124" s="415"/>
      <c r="P124" s="415"/>
      <c r="Q124" s="415"/>
      <c r="R124" s="415"/>
      <c r="S124" s="415"/>
    </row>
    <row r="125" spans="2:19" ht="13.5">
      <c r="B125" s="442"/>
      <c r="C125" s="442"/>
      <c r="D125" s="442"/>
      <c r="E125" s="415"/>
      <c r="F125" s="415"/>
      <c r="G125" s="415"/>
      <c r="H125" s="415"/>
      <c r="I125" s="415"/>
      <c r="J125" s="415"/>
      <c r="K125" s="415"/>
      <c r="L125" s="415"/>
      <c r="M125" s="415"/>
      <c r="N125" s="415"/>
      <c r="O125" s="415"/>
      <c r="P125" s="415"/>
      <c r="Q125" s="415"/>
      <c r="R125" s="415"/>
      <c r="S125" s="415"/>
    </row>
    <row r="126" spans="2:19" ht="13.5">
      <c r="B126" s="442"/>
      <c r="C126" s="442"/>
      <c r="D126" s="442"/>
      <c r="E126" s="415"/>
      <c r="F126" s="415"/>
      <c r="G126" s="415"/>
      <c r="H126" s="415"/>
      <c r="I126" s="415"/>
      <c r="J126" s="415"/>
      <c r="K126" s="415"/>
      <c r="L126" s="415"/>
      <c r="M126" s="415"/>
      <c r="N126" s="415"/>
      <c r="O126" s="415"/>
      <c r="P126" s="415"/>
      <c r="Q126" s="415"/>
      <c r="R126" s="415"/>
      <c r="S126" s="415"/>
    </row>
    <row r="127" spans="2:19" ht="13.5">
      <c r="B127" s="442"/>
      <c r="C127" s="442"/>
      <c r="D127" s="442"/>
      <c r="E127" s="415"/>
      <c r="F127" s="415"/>
      <c r="G127" s="415"/>
      <c r="H127" s="415"/>
      <c r="I127" s="415"/>
      <c r="J127" s="415"/>
      <c r="K127" s="415"/>
      <c r="L127" s="415"/>
      <c r="M127" s="415"/>
      <c r="N127" s="415"/>
      <c r="O127" s="415"/>
      <c r="P127" s="415"/>
      <c r="Q127" s="415"/>
      <c r="R127" s="415"/>
      <c r="S127" s="415"/>
    </row>
    <row r="128" spans="2:19" ht="13.5">
      <c r="B128" s="442"/>
      <c r="C128" s="442"/>
      <c r="D128" s="442"/>
      <c r="E128" s="415"/>
      <c r="F128" s="415"/>
      <c r="G128" s="415"/>
      <c r="H128" s="415"/>
      <c r="I128" s="415"/>
      <c r="J128" s="415"/>
      <c r="K128" s="415"/>
      <c r="L128" s="415"/>
      <c r="M128" s="415"/>
      <c r="N128" s="415"/>
      <c r="O128" s="415"/>
      <c r="P128" s="415"/>
      <c r="Q128" s="415"/>
      <c r="R128" s="415"/>
      <c r="S128" s="415"/>
    </row>
    <row r="129" spans="2:19" ht="13.5">
      <c r="B129" s="442"/>
      <c r="C129" s="442"/>
      <c r="D129" s="442"/>
      <c r="E129" s="415"/>
      <c r="F129" s="415"/>
      <c r="G129" s="415"/>
      <c r="H129" s="415"/>
      <c r="I129" s="415"/>
      <c r="J129" s="415"/>
      <c r="K129" s="415"/>
      <c r="L129" s="415"/>
      <c r="M129" s="415"/>
      <c r="N129" s="415"/>
      <c r="O129" s="415"/>
      <c r="P129" s="415"/>
      <c r="Q129" s="415"/>
      <c r="R129" s="415"/>
      <c r="S129" s="415"/>
    </row>
    <row r="130" spans="2:19" ht="13.5">
      <c r="B130" s="442"/>
      <c r="C130" s="442"/>
      <c r="D130" s="442"/>
      <c r="E130" s="415"/>
      <c r="F130" s="415"/>
      <c r="G130" s="415"/>
      <c r="H130" s="415"/>
      <c r="I130" s="415"/>
      <c r="J130" s="415"/>
      <c r="K130" s="415"/>
      <c r="L130" s="415"/>
      <c r="M130" s="415"/>
      <c r="N130" s="415"/>
      <c r="O130" s="415"/>
      <c r="P130" s="415"/>
      <c r="Q130" s="415"/>
      <c r="R130" s="415"/>
      <c r="S130" s="415"/>
    </row>
    <row r="131" spans="2:19" ht="13.5">
      <c r="B131" s="442"/>
      <c r="C131" s="442"/>
      <c r="D131" s="442"/>
      <c r="E131" s="415"/>
      <c r="F131" s="415"/>
      <c r="G131" s="415"/>
      <c r="H131" s="415"/>
      <c r="I131" s="415"/>
      <c r="J131" s="415"/>
      <c r="K131" s="415"/>
      <c r="L131" s="415"/>
      <c r="M131" s="415"/>
      <c r="N131" s="415"/>
      <c r="O131" s="415"/>
      <c r="P131" s="415"/>
      <c r="Q131" s="415"/>
      <c r="R131" s="415"/>
      <c r="S131" s="415"/>
    </row>
    <row r="132" spans="2:19" ht="13.5">
      <c r="B132" s="442"/>
      <c r="C132" s="442"/>
      <c r="D132" s="442"/>
      <c r="E132" s="415"/>
      <c r="F132" s="415"/>
      <c r="G132" s="415"/>
      <c r="H132" s="415"/>
      <c r="I132" s="415"/>
      <c r="J132" s="415"/>
      <c r="K132" s="415"/>
      <c r="L132" s="415"/>
      <c r="M132" s="415"/>
      <c r="N132" s="415"/>
      <c r="O132" s="415"/>
      <c r="P132" s="415"/>
      <c r="Q132" s="415"/>
      <c r="R132" s="415"/>
      <c r="S132" s="415"/>
    </row>
    <row r="133" spans="2:19" ht="13.5">
      <c r="B133" s="442"/>
      <c r="C133" s="442"/>
      <c r="D133" s="442"/>
      <c r="E133" s="415"/>
      <c r="F133" s="415"/>
      <c r="G133" s="415"/>
      <c r="H133" s="415"/>
      <c r="I133" s="415"/>
      <c r="J133" s="415"/>
      <c r="K133" s="415"/>
      <c r="L133" s="415"/>
      <c r="M133" s="415"/>
      <c r="N133" s="415"/>
      <c r="O133" s="415"/>
      <c r="P133" s="415"/>
      <c r="Q133" s="415"/>
      <c r="R133" s="415"/>
      <c r="S133" s="415"/>
    </row>
    <row r="134" spans="2:19" ht="13.5">
      <c r="B134" s="442"/>
      <c r="C134" s="442"/>
      <c r="D134" s="442"/>
      <c r="E134" s="415"/>
      <c r="F134" s="415"/>
      <c r="G134" s="415"/>
      <c r="H134" s="415"/>
      <c r="I134" s="415"/>
      <c r="J134" s="415"/>
      <c r="K134" s="415"/>
      <c r="L134" s="415"/>
      <c r="M134" s="415"/>
      <c r="N134" s="415"/>
      <c r="O134" s="415"/>
      <c r="P134" s="415"/>
      <c r="Q134" s="415"/>
      <c r="R134" s="415"/>
      <c r="S134" s="415"/>
    </row>
    <row r="135" spans="2:19" ht="13.5">
      <c r="B135" s="442"/>
      <c r="C135" s="442"/>
      <c r="D135" s="442"/>
      <c r="E135" s="415"/>
      <c r="F135" s="415"/>
      <c r="G135" s="415"/>
      <c r="H135" s="415"/>
      <c r="I135" s="415"/>
      <c r="J135" s="415"/>
      <c r="K135" s="415"/>
      <c r="L135" s="415"/>
      <c r="M135" s="415"/>
      <c r="N135" s="415"/>
      <c r="O135" s="415"/>
      <c r="P135" s="415"/>
      <c r="Q135" s="415"/>
      <c r="R135" s="415"/>
      <c r="S135" s="415"/>
    </row>
    <row r="136" spans="2:19" ht="13.5">
      <c r="B136" s="442"/>
      <c r="C136" s="442"/>
      <c r="D136" s="442"/>
      <c r="E136" s="415"/>
      <c r="F136" s="415"/>
      <c r="G136" s="415"/>
      <c r="H136" s="415"/>
      <c r="I136" s="415"/>
      <c r="J136" s="415"/>
      <c r="K136" s="415"/>
      <c r="L136" s="415"/>
      <c r="M136" s="415"/>
      <c r="N136" s="415"/>
      <c r="O136" s="415"/>
      <c r="P136" s="415"/>
      <c r="Q136" s="415"/>
      <c r="R136" s="415"/>
      <c r="S136" s="415"/>
    </row>
    <row r="137" spans="2:19" ht="13.5">
      <c r="B137" s="442"/>
      <c r="C137" s="442"/>
      <c r="D137" s="442"/>
      <c r="E137" s="415"/>
      <c r="F137" s="415"/>
      <c r="G137" s="415"/>
      <c r="H137" s="415"/>
      <c r="I137" s="415"/>
      <c r="J137" s="415"/>
      <c r="K137" s="415"/>
      <c r="L137" s="415"/>
      <c r="M137" s="415"/>
      <c r="N137" s="415"/>
      <c r="O137" s="415"/>
      <c r="P137" s="415"/>
      <c r="Q137" s="415"/>
      <c r="R137" s="415"/>
      <c r="S137" s="415"/>
    </row>
    <row r="138" spans="2:19" ht="13.5">
      <c r="B138" s="442"/>
      <c r="C138" s="442"/>
      <c r="D138" s="442"/>
      <c r="E138" s="415"/>
      <c r="F138" s="415"/>
      <c r="G138" s="415"/>
      <c r="H138" s="415"/>
      <c r="I138" s="415"/>
      <c r="J138" s="415"/>
      <c r="K138" s="415"/>
      <c r="L138" s="415"/>
      <c r="M138" s="415"/>
      <c r="N138" s="415"/>
      <c r="O138" s="415"/>
      <c r="P138" s="415"/>
      <c r="Q138" s="415"/>
      <c r="R138" s="415"/>
      <c r="S138" s="415"/>
    </row>
    <row r="139" spans="2:19" ht="13.5">
      <c r="B139" s="442"/>
      <c r="C139" s="442"/>
      <c r="D139" s="442"/>
      <c r="E139" s="415"/>
      <c r="F139" s="415"/>
      <c r="G139" s="415"/>
      <c r="H139" s="415"/>
      <c r="I139" s="415"/>
      <c r="J139" s="415"/>
      <c r="K139" s="415"/>
      <c r="L139" s="415"/>
      <c r="M139" s="415"/>
      <c r="N139" s="415"/>
      <c r="O139" s="415"/>
      <c r="P139" s="415"/>
      <c r="Q139" s="415"/>
      <c r="R139" s="415"/>
      <c r="S139" s="415"/>
    </row>
    <row r="140" spans="2:19" ht="13.5">
      <c r="B140" s="442"/>
      <c r="C140" s="442"/>
      <c r="D140" s="442"/>
      <c r="E140" s="415"/>
      <c r="F140" s="415"/>
      <c r="G140" s="415"/>
      <c r="H140" s="415"/>
      <c r="I140" s="415"/>
      <c r="J140" s="415"/>
      <c r="K140" s="415"/>
      <c r="L140" s="415"/>
      <c r="M140" s="415"/>
      <c r="N140" s="415"/>
      <c r="O140" s="415"/>
      <c r="P140" s="415"/>
      <c r="Q140" s="415"/>
      <c r="R140" s="415"/>
      <c r="S140" s="415"/>
    </row>
    <row r="141" spans="2:19" ht="13.5">
      <c r="B141" s="442"/>
      <c r="C141" s="442"/>
      <c r="D141" s="442"/>
      <c r="E141" s="415"/>
      <c r="F141" s="415"/>
      <c r="G141" s="415"/>
      <c r="H141" s="415"/>
      <c r="I141" s="415"/>
      <c r="J141" s="415"/>
      <c r="K141" s="415"/>
      <c r="L141" s="415"/>
      <c r="M141" s="415"/>
      <c r="N141" s="415"/>
      <c r="O141" s="415"/>
      <c r="P141" s="415"/>
      <c r="Q141" s="415"/>
      <c r="R141" s="415"/>
      <c r="S141" s="415"/>
    </row>
    <row r="142" spans="2:19" ht="13.5">
      <c r="B142" s="442"/>
      <c r="C142" s="442"/>
      <c r="D142" s="442"/>
      <c r="E142" s="415"/>
      <c r="F142" s="415"/>
      <c r="G142" s="415"/>
      <c r="H142" s="415"/>
      <c r="I142" s="415"/>
      <c r="J142" s="415"/>
      <c r="K142" s="415"/>
      <c r="L142" s="415"/>
      <c r="M142" s="415"/>
      <c r="N142" s="415"/>
      <c r="O142" s="415"/>
      <c r="P142" s="415"/>
      <c r="Q142" s="415"/>
      <c r="R142" s="415"/>
      <c r="S142" s="415"/>
    </row>
    <row r="143" spans="2:19" ht="13.5">
      <c r="B143" s="442"/>
      <c r="C143" s="442"/>
      <c r="D143" s="442"/>
      <c r="E143" s="415"/>
      <c r="F143" s="415"/>
      <c r="G143" s="415"/>
      <c r="H143" s="415"/>
      <c r="I143" s="415"/>
      <c r="J143" s="415"/>
      <c r="K143" s="415"/>
      <c r="L143" s="415"/>
      <c r="M143" s="415"/>
      <c r="N143" s="415"/>
      <c r="O143" s="415"/>
      <c r="P143" s="415"/>
      <c r="Q143" s="415"/>
      <c r="R143" s="415"/>
      <c r="S143" s="415"/>
    </row>
    <row r="144" spans="2:19" ht="13.5">
      <c r="B144" s="442"/>
      <c r="C144" s="442"/>
      <c r="D144" s="442"/>
      <c r="E144" s="415"/>
      <c r="F144" s="415"/>
      <c r="G144" s="415"/>
      <c r="H144" s="415"/>
      <c r="I144" s="415"/>
      <c r="J144" s="415"/>
      <c r="K144" s="415"/>
      <c r="L144" s="415"/>
      <c r="M144" s="415"/>
      <c r="N144" s="415"/>
      <c r="O144" s="415"/>
      <c r="P144" s="415"/>
      <c r="Q144" s="415"/>
      <c r="R144" s="415"/>
      <c r="S144" s="415"/>
    </row>
    <row r="145" spans="2:19" ht="13.5">
      <c r="B145" s="442"/>
      <c r="C145" s="442"/>
      <c r="D145" s="442"/>
      <c r="E145" s="415"/>
      <c r="F145" s="415"/>
      <c r="G145" s="415"/>
      <c r="H145" s="415"/>
      <c r="I145" s="415"/>
      <c r="J145" s="415"/>
      <c r="K145" s="415"/>
      <c r="L145" s="415"/>
      <c r="M145" s="415"/>
      <c r="N145" s="415"/>
      <c r="O145" s="415"/>
      <c r="P145" s="415"/>
      <c r="Q145" s="415"/>
      <c r="R145" s="415"/>
      <c r="S145" s="415"/>
    </row>
    <row r="146" spans="2:19" ht="13.5">
      <c r="B146" s="442"/>
      <c r="C146" s="442"/>
      <c r="D146" s="442"/>
      <c r="E146" s="415"/>
      <c r="F146" s="415"/>
      <c r="G146" s="415"/>
      <c r="H146" s="415"/>
      <c r="I146" s="415"/>
      <c r="J146" s="415"/>
      <c r="K146" s="415"/>
      <c r="L146" s="415"/>
      <c r="M146" s="415"/>
      <c r="N146" s="415"/>
      <c r="O146" s="415"/>
      <c r="P146" s="415"/>
      <c r="Q146" s="415"/>
      <c r="R146" s="415"/>
      <c r="S146" s="415"/>
    </row>
    <row r="147" ht="14.25" thickBot="1"/>
    <row r="148" spans="2:19" ht="19.5" thickBot="1">
      <c r="B148" s="879" t="s">
        <v>595</v>
      </c>
      <c r="C148" s="970"/>
      <c r="D148" s="970"/>
      <c r="E148" s="970"/>
      <c r="F148" s="970"/>
      <c r="G148" s="970"/>
      <c r="H148" s="970"/>
      <c r="I148" s="970"/>
      <c r="J148" s="970"/>
      <c r="K148" s="970"/>
      <c r="L148" s="970"/>
      <c r="M148" s="970"/>
      <c r="N148" s="970"/>
      <c r="O148" s="970"/>
      <c r="P148" s="970"/>
      <c r="Q148" s="970"/>
      <c r="R148" s="970"/>
      <c r="S148" s="971"/>
    </row>
    <row r="149" ht="14.25" thickBot="1">
      <c r="B149" s="410"/>
    </row>
    <row r="150" spans="2:19" ht="13.5">
      <c r="B150" s="1070" t="s">
        <v>1117</v>
      </c>
      <c r="C150" s="957"/>
      <c r="D150" s="441" t="s">
        <v>998</v>
      </c>
      <c r="E150" s="1062" t="s">
        <v>1118</v>
      </c>
      <c r="F150" s="959"/>
      <c r="G150" s="959"/>
      <c r="H150" s="959"/>
      <c r="I150" s="959"/>
      <c r="J150" s="959"/>
      <c r="K150" s="957"/>
      <c r="L150" s="1062" t="s">
        <v>1119</v>
      </c>
      <c r="M150" s="959"/>
      <c r="N150" s="957"/>
      <c r="O150" s="436" t="s">
        <v>990</v>
      </c>
      <c r="P150" s="1063" t="s">
        <v>1120</v>
      </c>
      <c r="Q150" s="972"/>
      <c r="R150" s="972"/>
      <c r="S150" s="973"/>
    </row>
    <row r="151" spans="2:19" ht="13.5">
      <c r="B151" s="935"/>
      <c r="C151" s="937"/>
      <c r="D151" s="432" t="s">
        <v>1001</v>
      </c>
      <c r="E151" s="1015" t="s">
        <v>1121</v>
      </c>
      <c r="F151" s="936"/>
      <c r="G151" s="936"/>
      <c r="H151" s="936"/>
      <c r="I151" s="936"/>
      <c r="J151" s="936"/>
      <c r="K151" s="937"/>
      <c r="L151" s="1015" t="s">
        <v>1041</v>
      </c>
      <c r="M151" s="936"/>
      <c r="N151" s="937"/>
      <c r="O151" s="440" t="s">
        <v>995</v>
      </c>
      <c r="P151" s="1046" t="s">
        <v>1122</v>
      </c>
      <c r="Q151" s="910"/>
      <c r="R151" s="910"/>
      <c r="S151" s="902"/>
    </row>
    <row r="152" spans="2:19" ht="13.5">
      <c r="B152" s="935"/>
      <c r="C152" s="937"/>
      <c r="D152" s="432" t="s">
        <v>1004</v>
      </c>
      <c r="E152" s="999" t="s">
        <v>1123</v>
      </c>
      <c r="F152" s="896"/>
      <c r="G152" s="896"/>
      <c r="H152" s="896"/>
      <c r="I152" s="896"/>
      <c r="J152" s="896"/>
      <c r="K152" s="886"/>
      <c r="L152" s="1015"/>
      <c r="M152" s="936"/>
      <c r="N152" s="937"/>
      <c r="O152" s="439" t="s">
        <v>1004</v>
      </c>
      <c r="P152" s="1046" t="s">
        <v>1124</v>
      </c>
      <c r="Q152" s="910"/>
      <c r="R152" s="910"/>
      <c r="S152" s="902"/>
    </row>
    <row r="153" spans="2:19" ht="13.5">
      <c r="B153" s="935"/>
      <c r="C153" s="937"/>
      <c r="D153" s="989" t="s">
        <v>1125</v>
      </c>
      <c r="E153" s="910"/>
      <c r="F153" s="900"/>
      <c r="G153" s="1046" t="s">
        <v>1126</v>
      </c>
      <c r="H153" s="910"/>
      <c r="I153" s="910"/>
      <c r="J153" s="910"/>
      <c r="K153" s="900"/>
      <c r="L153" s="999"/>
      <c r="M153" s="896"/>
      <c r="N153" s="886"/>
      <c r="O153" s="1046" t="s">
        <v>1127</v>
      </c>
      <c r="P153" s="900"/>
      <c r="Q153" s="1028" t="s">
        <v>1128</v>
      </c>
      <c r="R153" s="910"/>
      <c r="S153" s="902"/>
    </row>
    <row r="154" spans="2:19" ht="13.5">
      <c r="B154" s="1047" t="s">
        <v>1129</v>
      </c>
      <c r="C154" s="948"/>
      <c r="D154" s="432" t="s">
        <v>998</v>
      </c>
      <c r="E154" s="1046" t="s">
        <v>1130</v>
      </c>
      <c r="F154" s="910"/>
      <c r="G154" s="910"/>
      <c r="H154" s="910"/>
      <c r="I154" s="910"/>
      <c r="J154" s="910"/>
      <c r="K154" s="910"/>
      <c r="L154" s="910"/>
      <c r="M154" s="910"/>
      <c r="N154" s="900"/>
      <c r="O154" s="950" t="s">
        <v>1131</v>
      </c>
      <c r="P154" s="950"/>
      <c r="Q154" s="950"/>
      <c r="R154" s="950"/>
      <c r="S154" s="951"/>
    </row>
    <row r="155" spans="2:19" ht="13.5">
      <c r="B155" s="935"/>
      <c r="C155" s="937"/>
      <c r="D155" s="432" t="s">
        <v>1001</v>
      </c>
      <c r="E155" s="1046" t="s">
        <v>1132</v>
      </c>
      <c r="F155" s="910"/>
      <c r="G155" s="910"/>
      <c r="H155" s="910"/>
      <c r="I155" s="910"/>
      <c r="J155" s="910"/>
      <c r="K155" s="910"/>
      <c r="L155" s="910"/>
      <c r="M155" s="910"/>
      <c r="N155" s="900"/>
      <c r="O155" s="936" t="s">
        <v>1133</v>
      </c>
      <c r="P155" s="936"/>
      <c r="Q155" s="936"/>
      <c r="R155" s="936"/>
      <c r="S155" s="939"/>
    </row>
    <row r="156" spans="2:19" ht="13.5">
      <c r="B156" s="935"/>
      <c r="C156" s="937"/>
      <c r="D156" s="432" t="s">
        <v>1004</v>
      </c>
      <c r="E156" s="1046" t="s">
        <v>1134</v>
      </c>
      <c r="F156" s="910"/>
      <c r="G156" s="910"/>
      <c r="H156" s="910"/>
      <c r="I156" s="910"/>
      <c r="J156" s="910"/>
      <c r="K156" s="910"/>
      <c r="L156" s="910"/>
      <c r="M156" s="910"/>
      <c r="N156" s="900"/>
      <c r="O156" s="936" t="s">
        <v>1135</v>
      </c>
      <c r="P156" s="936"/>
      <c r="Q156" s="936"/>
      <c r="R156" s="936"/>
      <c r="S156" s="939"/>
    </row>
    <row r="157" spans="2:19" ht="13.5">
      <c r="B157" s="924"/>
      <c r="C157" s="886"/>
      <c r="D157" s="435" t="s">
        <v>1136</v>
      </c>
      <c r="E157" s="1046" t="s">
        <v>1137</v>
      </c>
      <c r="F157" s="910"/>
      <c r="G157" s="910"/>
      <c r="H157" s="910"/>
      <c r="I157" s="910"/>
      <c r="J157" s="910"/>
      <c r="K157" s="910"/>
      <c r="L157" s="910"/>
      <c r="M157" s="910"/>
      <c r="N157" s="900"/>
      <c r="O157" s="999"/>
      <c r="P157" s="896"/>
      <c r="Q157" s="896"/>
      <c r="R157" s="896"/>
      <c r="S157" s="894"/>
    </row>
    <row r="158" spans="2:19" ht="13.5">
      <c r="B158" s="1047" t="s">
        <v>1138</v>
      </c>
      <c r="C158" s="948"/>
      <c r="D158" s="432" t="s">
        <v>998</v>
      </c>
      <c r="E158" s="1046" t="s">
        <v>1139</v>
      </c>
      <c r="F158" s="910"/>
      <c r="G158" s="910"/>
      <c r="H158" s="910"/>
      <c r="I158" s="910"/>
      <c r="J158" s="910"/>
      <c r="K158" s="910"/>
      <c r="L158" s="910"/>
      <c r="M158" s="910"/>
      <c r="N158" s="910"/>
      <c r="O158" s="910"/>
      <c r="P158" s="910"/>
      <c r="Q158" s="910"/>
      <c r="R158" s="910"/>
      <c r="S158" s="902"/>
    </row>
    <row r="159" spans="2:19" ht="13.5">
      <c r="B159" s="935"/>
      <c r="C159" s="937"/>
      <c r="D159" s="432" t="s">
        <v>1001</v>
      </c>
      <c r="E159" s="1046" t="s">
        <v>1140</v>
      </c>
      <c r="F159" s="910"/>
      <c r="G159" s="910"/>
      <c r="H159" s="910"/>
      <c r="I159" s="910"/>
      <c r="J159" s="910"/>
      <c r="K159" s="910"/>
      <c r="L159" s="910"/>
      <c r="M159" s="910"/>
      <c r="N159" s="910"/>
      <c r="O159" s="910"/>
      <c r="P159" s="910"/>
      <c r="Q159" s="910"/>
      <c r="R159" s="910"/>
      <c r="S159" s="902"/>
    </row>
    <row r="160" spans="2:19" ht="13.5">
      <c r="B160" s="935"/>
      <c r="C160" s="937"/>
      <c r="D160" s="432" t="s">
        <v>1004</v>
      </c>
      <c r="E160" s="1046" t="s">
        <v>1141</v>
      </c>
      <c r="F160" s="910"/>
      <c r="G160" s="910"/>
      <c r="H160" s="910"/>
      <c r="I160" s="910"/>
      <c r="J160" s="910"/>
      <c r="K160" s="910"/>
      <c r="L160" s="910"/>
      <c r="M160" s="910"/>
      <c r="N160" s="910"/>
      <c r="O160" s="910"/>
      <c r="P160" s="910"/>
      <c r="Q160" s="910"/>
      <c r="R160" s="910"/>
      <c r="S160" s="902"/>
    </row>
    <row r="161" spans="2:19" ht="13.5">
      <c r="B161" s="935"/>
      <c r="C161" s="937"/>
      <c r="D161" s="435" t="s">
        <v>1136</v>
      </c>
      <c r="E161" s="1046" t="s">
        <v>1142</v>
      </c>
      <c r="F161" s="910"/>
      <c r="G161" s="910"/>
      <c r="H161" s="910"/>
      <c r="I161" s="910"/>
      <c r="J161" s="910"/>
      <c r="K161" s="910"/>
      <c r="L161" s="910"/>
      <c r="M161" s="910"/>
      <c r="N161" s="910"/>
      <c r="O161" s="910"/>
      <c r="P161" s="910"/>
      <c r="Q161" s="910"/>
      <c r="R161" s="910"/>
      <c r="S161" s="902"/>
    </row>
    <row r="162" spans="2:19" ht="13.5">
      <c r="B162" s="924"/>
      <c r="C162" s="886"/>
      <c r="D162" s="432" t="s">
        <v>1143</v>
      </c>
      <c r="E162" s="1046" t="s">
        <v>1144</v>
      </c>
      <c r="F162" s="910"/>
      <c r="G162" s="910"/>
      <c r="H162" s="910"/>
      <c r="I162" s="910"/>
      <c r="J162" s="910"/>
      <c r="K162" s="910"/>
      <c r="L162" s="910"/>
      <c r="M162" s="910"/>
      <c r="N162" s="910"/>
      <c r="O162" s="910"/>
      <c r="P162" s="910"/>
      <c r="Q162" s="910"/>
      <c r="R162" s="910"/>
      <c r="S162" s="902"/>
    </row>
    <row r="163" spans="2:19" ht="13.5">
      <c r="B163" s="1047" t="s">
        <v>1145</v>
      </c>
      <c r="C163" s="948"/>
      <c r="D163" s="435" t="s">
        <v>990</v>
      </c>
      <c r="E163" s="1046" t="s">
        <v>1146</v>
      </c>
      <c r="F163" s="910"/>
      <c r="G163" s="910"/>
      <c r="H163" s="910"/>
      <c r="I163" s="910"/>
      <c r="J163" s="910"/>
      <c r="K163" s="910"/>
      <c r="L163" s="910"/>
      <c r="M163" s="910"/>
      <c r="N163" s="910"/>
      <c r="O163" s="910"/>
      <c r="P163" s="910"/>
      <c r="Q163" s="910"/>
      <c r="R163" s="910"/>
      <c r="S163" s="902"/>
    </row>
    <row r="164" spans="2:19" ht="13.5">
      <c r="B164" s="935"/>
      <c r="C164" s="937"/>
      <c r="D164" s="432" t="s">
        <v>1001</v>
      </c>
      <c r="E164" s="1046" t="s">
        <v>1147</v>
      </c>
      <c r="F164" s="910"/>
      <c r="G164" s="910"/>
      <c r="H164" s="910"/>
      <c r="I164" s="910"/>
      <c r="J164" s="910"/>
      <c r="K164" s="910"/>
      <c r="L164" s="910"/>
      <c r="M164" s="910"/>
      <c r="N164" s="910"/>
      <c r="O164" s="910"/>
      <c r="P164" s="910"/>
      <c r="Q164" s="910"/>
      <c r="R164" s="910"/>
      <c r="S164" s="902"/>
    </row>
    <row r="165" spans="2:19" ht="13.5">
      <c r="B165" s="935"/>
      <c r="C165" s="937"/>
      <c r="D165" s="432" t="s">
        <v>1004</v>
      </c>
      <c r="E165" s="1046" t="s">
        <v>1148</v>
      </c>
      <c r="F165" s="910"/>
      <c r="G165" s="910"/>
      <c r="H165" s="910"/>
      <c r="I165" s="910"/>
      <c r="J165" s="910"/>
      <c r="K165" s="910"/>
      <c r="L165" s="910"/>
      <c r="M165" s="910"/>
      <c r="N165" s="910"/>
      <c r="O165" s="910"/>
      <c r="P165" s="910"/>
      <c r="Q165" s="910"/>
      <c r="R165" s="910"/>
      <c r="S165" s="902"/>
    </row>
    <row r="166" spans="2:19" ht="13.5">
      <c r="B166" s="924"/>
      <c r="C166" s="886"/>
      <c r="D166" s="435" t="s">
        <v>1149</v>
      </c>
      <c r="E166" s="1046" t="s">
        <v>1150</v>
      </c>
      <c r="F166" s="910"/>
      <c r="G166" s="910"/>
      <c r="H166" s="910"/>
      <c r="I166" s="910"/>
      <c r="J166" s="910"/>
      <c r="K166" s="910"/>
      <c r="L166" s="910"/>
      <c r="M166" s="910"/>
      <c r="N166" s="910"/>
      <c r="O166" s="910"/>
      <c r="P166" s="910"/>
      <c r="Q166" s="910"/>
      <c r="R166" s="910"/>
      <c r="S166" s="902"/>
    </row>
    <row r="167" spans="2:19" ht="13.5">
      <c r="B167" s="1047" t="s">
        <v>1151</v>
      </c>
      <c r="C167" s="948"/>
      <c r="D167" s="435" t="s">
        <v>990</v>
      </c>
      <c r="E167" s="1046" t="s">
        <v>1152</v>
      </c>
      <c r="F167" s="910"/>
      <c r="G167" s="910"/>
      <c r="H167" s="910"/>
      <c r="I167" s="910"/>
      <c r="J167" s="910"/>
      <c r="K167" s="910"/>
      <c r="L167" s="910"/>
      <c r="M167" s="910"/>
      <c r="N167" s="910"/>
      <c r="O167" s="910"/>
      <c r="P167" s="910"/>
      <c r="Q167" s="910"/>
      <c r="R167" s="910"/>
      <c r="S167" s="902"/>
    </row>
    <row r="168" spans="2:19" ht="13.5">
      <c r="B168" s="935"/>
      <c r="C168" s="937"/>
      <c r="D168" s="432" t="s">
        <v>1001</v>
      </c>
      <c r="E168" s="1046" t="s">
        <v>1153</v>
      </c>
      <c r="F168" s="910"/>
      <c r="G168" s="910"/>
      <c r="H168" s="910"/>
      <c r="I168" s="910"/>
      <c r="J168" s="910"/>
      <c r="K168" s="910"/>
      <c r="L168" s="910"/>
      <c r="M168" s="910"/>
      <c r="N168" s="910"/>
      <c r="O168" s="910"/>
      <c r="P168" s="910"/>
      <c r="Q168" s="910"/>
      <c r="R168" s="910"/>
      <c r="S168" s="902"/>
    </row>
    <row r="169" spans="2:19" ht="13.5">
      <c r="B169" s="935"/>
      <c r="C169" s="937"/>
      <c r="D169" s="432" t="s">
        <v>1004</v>
      </c>
      <c r="E169" s="1046" t="s">
        <v>1154</v>
      </c>
      <c r="F169" s="910"/>
      <c r="G169" s="910"/>
      <c r="H169" s="910"/>
      <c r="I169" s="910"/>
      <c r="J169" s="910"/>
      <c r="K169" s="910"/>
      <c r="L169" s="910"/>
      <c r="M169" s="910"/>
      <c r="N169" s="910"/>
      <c r="O169" s="910"/>
      <c r="P169" s="910"/>
      <c r="Q169" s="910"/>
      <c r="R169" s="910"/>
      <c r="S169" s="902"/>
    </row>
    <row r="170" spans="2:19" ht="13.5">
      <c r="B170" s="924"/>
      <c r="C170" s="886"/>
      <c r="D170" s="435" t="s">
        <v>1149</v>
      </c>
      <c r="E170" s="1046" t="s">
        <v>1155</v>
      </c>
      <c r="F170" s="910"/>
      <c r="G170" s="910"/>
      <c r="H170" s="910"/>
      <c r="I170" s="910"/>
      <c r="J170" s="910"/>
      <c r="K170" s="910"/>
      <c r="L170" s="910"/>
      <c r="M170" s="910"/>
      <c r="N170" s="910"/>
      <c r="O170" s="910"/>
      <c r="P170" s="910"/>
      <c r="Q170" s="910"/>
      <c r="R170" s="910"/>
      <c r="S170" s="902"/>
    </row>
    <row r="171" spans="2:19" ht="13.5">
      <c r="B171" s="1047" t="s">
        <v>1156</v>
      </c>
      <c r="C171" s="948"/>
      <c r="D171" s="435" t="s">
        <v>897</v>
      </c>
      <c r="E171" s="1046" t="s">
        <v>1157</v>
      </c>
      <c r="F171" s="910"/>
      <c r="G171" s="910"/>
      <c r="H171" s="910"/>
      <c r="I171" s="910"/>
      <c r="J171" s="910"/>
      <c r="K171" s="910"/>
      <c r="L171" s="910"/>
      <c r="M171" s="910"/>
      <c r="N171" s="910"/>
      <c r="O171" s="910"/>
      <c r="P171" s="910"/>
      <c r="Q171" s="910"/>
      <c r="R171" s="910"/>
      <c r="S171" s="902"/>
    </row>
    <row r="172" spans="2:19" ht="13.5">
      <c r="B172" s="935"/>
      <c r="C172" s="937"/>
      <c r="D172" s="435" t="s">
        <v>897</v>
      </c>
      <c r="E172" s="1046" t="s">
        <v>1158</v>
      </c>
      <c r="F172" s="910"/>
      <c r="G172" s="910"/>
      <c r="H172" s="910"/>
      <c r="I172" s="910"/>
      <c r="J172" s="910"/>
      <c r="K172" s="910"/>
      <c r="L172" s="910"/>
      <c r="M172" s="910"/>
      <c r="N172" s="910"/>
      <c r="O172" s="910"/>
      <c r="P172" s="910"/>
      <c r="Q172" s="910"/>
      <c r="R172" s="910"/>
      <c r="S172" s="902"/>
    </row>
    <row r="173" spans="2:19" ht="13.5">
      <c r="B173" s="935"/>
      <c r="C173" s="937"/>
      <c r="D173" s="435" t="s">
        <v>897</v>
      </c>
      <c r="E173" s="1046" t="s">
        <v>1159</v>
      </c>
      <c r="F173" s="910"/>
      <c r="G173" s="910"/>
      <c r="H173" s="910"/>
      <c r="I173" s="910"/>
      <c r="J173" s="910"/>
      <c r="K173" s="910"/>
      <c r="L173" s="910"/>
      <c r="M173" s="910"/>
      <c r="N173" s="910"/>
      <c r="O173" s="910"/>
      <c r="P173" s="910"/>
      <c r="Q173" s="910"/>
      <c r="R173" s="910"/>
      <c r="S173" s="902"/>
    </row>
    <row r="174" spans="2:19" ht="13.5">
      <c r="B174" s="935"/>
      <c r="C174" s="937"/>
      <c r="D174" s="435" t="s">
        <v>897</v>
      </c>
      <c r="E174" s="1046" t="s">
        <v>1160</v>
      </c>
      <c r="F174" s="910"/>
      <c r="G174" s="910"/>
      <c r="H174" s="910"/>
      <c r="I174" s="910"/>
      <c r="J174" s="910"/>
      <c r="K174" s="910"/>
      <c r="L174" s="910"/>
      <c r="M174" s="910"/>
      <c r="N174" s="910"/>
      <c r="O174" s="910"/>
      <c r="P174" s="910"/>
      <c r="Q174" s="910"/>
      <c r="R174" s="910"/>
      <c r="S174" s="902"/>
    </row>
    <row r="175" spans="2:19" ht="13.5">
      <c r="B175" s="935"/>
      <c r="C175" s="937"/>
      <c r="D175" s="435" t="s">
        <v>897</v>
      </c>
      <c r="E175" s="1046" t="s">
        <v>1161</v>
      </c>
      <c r="F175" s="910"/>
      <c r="G175" s="910"/>
      <c r="H175" s="910"/>
      <c r="I175" s="910"/>
      <c r="J175" s="910"/>
      <c r="K175" s="910"/>
      <c r="L175" s="910"/>
      <c r="M175" s="910"/>
      <c r="N175" s="910"/>
      <c r="O175" s="910"/>
      <c r="P175" s="910"/>
      <c r="Q175" s="910"/>
      <c r="R175" s="910"/>
      <c r="S175" s="902"/>
    </row>
    <row r="176" spans="2:19" ht="13.5">
      <c r="B176" s="935"/>
      <c r="C176" s="937"/>
      <c r="D176" s="435" t="s">
        <v>897</v>
      </c>
      <c r="E176" s="1046" t="s">
        <v>1162</v>
      </c>
      <c r="F176" s="910"/>
      <c r="G176" s="910"/>
      <c r="H176" s="910"/>
      <c r="I176" s="910"/>
      <c r="J176" s="910"/>
      <c r="K176" s="910"/>
      <c r="L176" s="910"/>
      <c r="M176" s="910"/>
      <c r="N176" s="910"/>
      <c r="O176" s="910"/>
      <c r="P176" s="910"/>
      <c r="Q176" s="910"/>
      <c r="R176" s="910"/>
      <c r="S176" s="902"/>
    </row>
    <row r="177" spans="2:19" ht="14.25" thickBot="1">
      <c r="B177" s="940"/>
      <c r="C177" s="942"/>
      <c r="D177" s="430" t="s">
        <v>897</v>
      </c>
      <c r="E177" s="990" t="s">
        <v>1163</v>
      </c>
      <c r="F177" s="897"/>
      <c r="G177" s="897"/>
      <c r="H177" s="897"/>
      <c r="I177" s="897"/>
      <c r="J177" s="897"/>
      <c r="K177" s="897"/>
      <c r="L177" s="897"/>
      <c r="M177" s="897"/>
      <c r="N177" s="897"/>
      <c r="O177" s="897"/>
      <c r="P177" s="897"/>
      <c r="Q177" s="897"/>
      <c r="R177" s="897"/>
      <c r="S177" s="898"/>
    </row>
    <row r="178" ht="14.25" thickBot="1"/>
    <row r="179" spans="2:19" ht="19.5" thickBot="1">
      <c r="B179" s="879" t="s">
        <v>594</v>
      </c>
      <c r="C179" s="970"/>
      <c r="D179" s="970"/>
      <c r="E179" s="970"/>
      <c r="F179" s="970"/>
      <c r="G179" s="970"/>
      <c r="H179" s="970"/>
      <c r="I179" s="970"/>
      <c r="J179" s="970"/>
      <c r="K179" s="970"/>
      <c r="L179" s="970"/>
      <c r="M179" s="970"/>
      <c r="N179" s="970"/>
      <c r="O179" s="970"/>
      <c r="P179" s="970"/>
      <c r="Q179" s="970"/>
      <c r="R179" s="970"/>
      <c r="S179" s="971"/>
    </row>
    <row r="180" ht="14.25" thickBot="1"/>
    <row r="181" spans="2:19" ht="13.5">
      <c r="B181" s="438" t="s">
        <v>590</v>
      </c>
      <c r="C181" s="437" t="s">
        <v>593</v>
      </c>
      <c r="D181" s="436" t="s">
        <v>1164</v>
      </c>
      <c r="E181" s="1063" t="s">
        <v>1165</v>
      </c>
      <c r="F181" s="972"/>
      <c r="G181" s="972"/>
      <c r="H181" s="972"/>
      <c r="I181" s="972"/>
      <c r="J181" s="972"/>
      <c r="K181" s="972"/>
      <c r="L181" s="972"/>
      <c r="M181" s="972"/>
      <c r="N181" s="972"/>
      <c r="O181" s="972"/>
      <c r="P181" s="972"/>
      <c r="Q181" s="972"/>
      <c r="R181" s="972"/>
      <c r="S181" s="973"/>
    </row>
    <row r="182" spans="2:19" ht="13.5">
      <c r="B182" s="426" t="s">
        <v>1166</v>
      </c>
      <c r="C182" s="427"/>
      <c r="D182" s="432" t="s">
        <v>1167</v>
      </c>
      <c r="E182" s="1046" t="s">
        <v>1168</v>
      </c>
      <c r="F182" s="910"/>
      <c r="G182" s="910"/>
      <c r="H182" s="910"/>
      <c r="I182" s="910"/>
      <c r="J182" s="910"/>
      <c r="K182" s="910"/>
      <c r="L182" s="910"/>
      <c r="M182" s="910"/>
      <c r="N182" s="910"/>
      <c r="O182" s="910"/>
      <c r="P182" s="910"/>
      <c r="Q182" s="910"/>
      <c r="R182" s="910"/>
      <c r="S182" s="902"/>
    </row>
    <row r="183" spans="2:19" ht="13.5">
      <c r="B183" s="426"/>
      <c r="C183" s="425"/>
      <c r="D183" s="432" t="s">
        <v>1169</v>
      </c>
      <c r="E183" s="1046" t="s">
        <v>592</v>
      </c>
      <c r="F183" s="910"/>
      <c r="G183" s="910"/>
      <c r="H183" s="910"/>
      <c r="I183" s="910"/>
      <c r="J183" s="910"/>
      <c r="K183" s="910"/>
      <c r="L183" s="910"/>
      <c r="M183" s="910"/>
      <c r="N183" s="910"/>
      <c r="O183" s="910"/>
      <c r="P183" s="910"/>
      <c r="Q183" s="910"/>
      <c r="R183" s="910"/>
      <c r="S183" s="902"/>
    </row>
    <row r="184" spans="2:19" ht="13.5">
      <c r="B184" s="433"/>
      <c r="C184" s="434" t="s">
        <v>588</v>
      </c>
      <c r="D184" s="435" t="s">
        <v>1170</v>
      </c>
      <c r="E184" s="1046" t="s">
        <v>1171</v>
      </c>
      <c r="F184" s="910"/>
      <c r="G184" s="910"/>
      <c r="H184" s="910"/>
      <c r="I184" s="910"/>
      <c r="J184" s="910"/>
      <c r="K184" s="910"/>
      <c r="L184" s="910"/>
      <c r="M184" s="910"/>
      <c r="N184" s="910"/>
      <c r="O184" s="910"/>
      <c r="P184" s="910"/>
      <c r="Q184" s="910"/>
      <c r="R184" s="910"/>
      <c r="S184" s="902"/>
    </row>
    <row r="185" spans="2:19" ht="13.5">
      <c r="B185" s="433"/>
      <c r="C185" s="427"/>
      <c r="D185" s="432" t="s">
        <v>1172</v>
      </c>
      <c r="E185" s="1046" t="s">
        <v>1173</v>
      </c>
      <c r="F185" s="910"/>
      <c r="G185" s="910"/>
      <c r="H185" s="910"/>
      <c r="I185" s="910"/>
      <c r="J185" s="910"/>
      <c r="K185" s="910"/>
      <c r="L185" s="910"/>
      <c r="M185" s="910"/>
      <c r="N185" s="910"/>
      <c r="O185" s="910"/>
      <c r="P185" s="910"/>
      <c r="Q185" s="910"/>
      <c r="R185" s="910"/>
      <c r="S185" s="902"/>
    </row>
    <row r="186" spans="2:19" ht="13.5">
      <c r="B186" s="433"/>
      <c r="C186" s="434" t="s">
        <v>591</v>
      </c>
      <c r="D186" s="432" t="s">
        <v>1174</v>
      </c>
      <c r="E186" s="1046" t="s">
        <v>1175</v>
      </c>
      <c r="F186" s="910"/>
      <c r="G186" s="910"/>
      <c r="H186" s="910"/>
      <c r="I186" s="910"/>
      <c r="J186" s="910"/>
      <c r="K186" s="910"/>
      <c r="L186" s="910"/>
      <c r="M186" s="910"/>
      <c r="N186" s="910"/>
      <c r="O186" s="910"/>
      <c r="P186" s="910"/>
      <c r="Q186" s="910"/>
      <c r="R186" s="910"/>
      <c r="S186" s="902"/>
    </row>
    <row r="187" spans="2:19" ht="13.5">
      <c r="B187" s="433"/>
      <c r="C187" s="427"/>
      <c r="D187" s="1050" t="s">
        <v>1176</v>
      </c>
      <c r="E187" s="989" t="s">
        <v>1177</v>
      </c>
      <c r="F187" s="950"/>
      <c r="G187" s="950"/>
      <c r="H187" s="950"/>
      <c r="I187" s="950"/>
      <c r="J187" s="950"/>
      <c r="K187" s="950"/>
      <c r="L187" s="950"/>
      <c r="M187" s="950"/>
      <c r="N187" s="950"/>
      <c r="O187" s="950"/>
      <c r="P187" s="950"/>
      <c r="Q187" s="950"/>
      <c r="R187" s="950"/>
      <c r="S187" s="951"/>
    </row>
    <row r="188" spans="2:19" ht="13.5">
      <c r="B188" s="433"/>
      <c r="C188" s="427"/>
      <c r="D188" s="1051"/>
      <c r="E188" s="999" t="s">
        <v>1178</v>
      </c>
      <c r="F188" s="896"/>
      <c r="G188" s="896"/>
      <c r="H188" s="896"/>
      <c r="I188" s="896"/>
      <c r="J188" s="896"/>
      <c r="K188" s="896"/>
      <c r="L188" s="896"/>
      <c r="M188" s="896"/>
      <c r="N188" s="896"/>
      <c r="O188" s="896"/>
      <c r="P188" s="896"/>
      <c r="Q188" s="896"/>
      <c r="R188" s="896"/>
      <c r="S188" s="894"/>
    </row>
    <row r="189" spans="2:19" ht="13.5">
      <c r="B189" s="433"/>
      <c r="C189" s="425"/>
      <c r="D189" s="432" t="s">
        <v>1179</v>
      </c>
      <c r="E189" s="1046" t="s">
        <v>1180</v>
      </c>
      <c r="F189" s="910"/>
      <c r="G189" s="910"/>
      <c r="H189" s="910"/>
      <c r="I189" s="910"/>
      <c r="J189" s="910"/>
      <c r="K189" s="910"/>
      <c r="L189" s="910"/>
      <c r="M189" s="910"/>
      <c r="N189" s="910"/>
      <c r="O189" s="910"/>
      <c r="P189" s="910"/>
      <c r="Q189" s="910"/>
      <c r="R189" s="910"/>
      <c r="S189" s="902"/>
    </row>
    <row r="190" spans="2:19" ht="13.5">
      <c r="B190" s="283" t="s">
        <v>590</v>
      </c>
      <c r="C190" s="434" t="s">
        <v>589</v>
      </c>
      <c r="D190" s="1050" t="s">
        <v>1181</v>
      </c>
      <c r="E190" s="1055" t="s">
        <v>1182</v>
      </c>
      <c r="F190" s="1056"/>
      <c r="G190" s="1056"/>
      <c r="H190" s="1056"/>
      <c r="I190" s="1056"/>
      <c r="J190" s="1056"/>
      <c r="K190" s="1056"/>
      <c r="L190" s="1056"/>
      <c r="M190" s="1056"/>
      <c r="N190" s="1056"/>
      <c r="O190" s="1056"/>
      <c r="P190" s="1056"/>
      <c r="Q190" s="1056"/>
      <c r="R190" s="1056"/>
      <c r="S190" s="1057"/>
    </row>
    <row r="191" spans="2:19" ht="13.5">
      <c r="B191" s="426" t="s">
        <v>1183</v>
      </c>
      <c r="C191" s="427" t="s">
        <v>588</v>
      </c>
      <c r="D191" s="1051"/>
      <c r="E191" s="1058"/>
      <c r="F191" s="1059"/>
      <c r="G191" s="1059"/>
      <c r="H191" s="1059"/>
      <c r="I191" s="1059"/>
      <c r="J191" s="1059"/>
      <c r="K191" s="1059"/>
      <c r="L191" s="1059"/>
      <c r="M191" s="1059"/>
      <c r="N191" s="1059"/>
      <c r="O191" s="1059"/>
      <c r="P191" s="1059"/>
      <c r="Q191" s="1059"/>
      <c r="R191" s="1059"/>
      <c r="S191" s="1060"/>
    </row>
    <row r="192" spans="2:19" ht="13.5">
      <c r="B192" s="433"/>
      <c r="C192" s="434" t="s">
        <v>587</v>
      </c>
      <c r="D192" s="432" t="s">
        <v>1167</v>
      </c>
      <c r="E192" s="1046" t="s">
        <v>1184</v>
      </c>
      <c r="F192" s="910"/>
      <c r="G192" s="910"/>
      <c r="H192" s="910"/>
      <c r="I192" s="910"/>
      <c r="J192" s="910"/>
      <c r="K192" s="910"/>
      <c r="L192" s="910"/>
      <c r="M192" s="910"/>
      <c r="N192" s="910"/>
      <c r="O192" s="910"/>
      <c r="P192" s="910"/>
      <c r="Q192" s="910"/>
      <c r="R192" s="910"/>
      <c r="S192" s="902"/>
    </row>
    <row r="193" spans="2:19" ht="13.5">
      <c r="B193" s="433"/>
      <c r="C193" s="427" t="s">
        <v>586</v>
      </c>
      <c r="D193" s="432" t="s">
        <v>1169</v>
      </c>
      <c r="E193" s="1046" t="s">
        <v>1185</v>
      </c>
      <c r="F193" s="910"/>
      <c r="G193" s="910"/>
      <c r="H193" s="910"/>
      <c r="I193" s="910"/>
      <c r="J193" s="910"/>
      <c r="K193" s="910"/>
      <c r="L193" s="910"/>
      <c r="M193" s="910"/>
      <c r="N193" s="910"/>
      <c r="O193" s="910"/>
      <c r="P193" s="910"/>
      <c r="Q193" s="910"/>
      <c r="R193" s="910"/>
      <c r="S193" s="902"/>
    </row>
    <row r="194" spans="2:19" ht="14.25" thickBot="1">
      <c r="B194" s="431"/>
      <c r="C194" s="336"/>
      <c r="D194" s="430" t="s">
        <v>1186</v>
      </c>
      <c r="E194" s="990" t="s">
        <v>1187</v>
      </c>
      <c r="F194" s="897"/>
      <c r="G194" s="897"/>
      <c r="H194" s="897"/>
      <c r="I194" s="897"/>
      <c r="J194" s="897"/>
      <c r="K194" s="897"/>
      <c r="L194" s="897"/>
      <c r="M194" s="897"/>
      <c r="N194" s="897"/>
      <c r="O194" s="897"/>
      <c r="P194" s="897"/>
      <c r="Q194" s="897"/>
      <c r="R194" s="897"/>
      <c r="S194" s="898"/>
    </row>
    <row r="195" ht="14.25" thickBot="1"/>
    <row r="196" spans="2:19" ht="19.5" thickBot="1">
      <c r="B196" s="879" t="s">
        <v>585</v>
      </c>
      <c r="C196" s="970"/>
      <c r="D196" s="970"/>
      <c r="E196" s="970"/>
      <c r="F196" s="970"/>
      <c r="G196" s="970"/>
      <c r="H196" s="970"/>
      <c r="I196" s="970"/>
      <c r="J196" s="970"/>
      <c r="K196" s="970"/>
      <c r="L196" s="970"/>
      <c r="M196" s="970"/>
      <c r="N196" s="970"/>
      <c r="O196" s="970"/>
      <c r="P196" s="970"/>
      <c r="Q196" s="970"/>
      <c r="R196" s="970"/>
      <c r="S196" s="971"/>
    </row>
    <row r="197" ht="14.25" thickBot="1"/>
    <row r="198" spans="2:19" ht="13.5">
      <c r="B198" s="1061" t="s">
        <v>1188</v>
      </c>
      <c r="C198" s="1062" t="s">
        <v>1189</v>
      </c>
      <c r="D198" s="959"/>
      <c r="E198" s="959"/>
      <c r="F198" s="959"/>
      <c r="G198" s="959"/>
      <c r="H198" s="959"/>
      <c r="I198" s="959"/>
      <c r="J198" s="959"/>
      <c r="K198" s="959"/>
      <c r="L198" s="959"/>
      <c r="M198" s="959"/>
      <c r="N198" s="959"/>
      <c r="O198" s="959"/>
      <c r="P198" s="959"/>
      <c r="Q198" s="959"/>
      <c r="R198" s="959"/>
      <c r="S198" s="960"/>
    </row>
    <row r="199" spans="2:19" ht="13.5">
      <c r="B199" s="1044"/>
      <c r="C199" s="938" t="s">
        <v>1190</v>
      </c>
      <c r="D199" s="936"/>
      <c r="E199" s="936"/>
      <c r="F199" s="936"/>
      <c r="G199" s="936"/>
      <c r="H199" s="936"/>
      <c r="I199" s="936"/>
      <c r="J199" s="936"/>
      <c r="K199" s="936"/>
      <c r="L199" s="936"/>
      <c r="M199" s="936"/>
      <c r="N199" s="936"/>
      <c r="O199" s="936"/>
      <c r="P199" s="936"/>
      <c r="Q199" s="936"/>
      <c r="R199" s="936"/>
      <c r="S199" s="939"/>
    </row>
    <row r="200" spans="2:19" ht="13.5">
      <c r="B200" s="1044"/>
      <c r="C200" s="938" t="s">
        <v>1191</v>
      </c>
      <c r="D200" s="936"/>
      <c r="E200" s="936"/>
      <c r="F200" s="936"/>
      <c r="G200" s="936"/>
      <c r="H200" s="936"/>
      <c r="I200" s="936"/>
      <c r="J200" s="936"/>
      <c r="K200" s="936"/>
      <c r="L200" s="936"/>
      <c r="M200" s="936"/>
      <c r="N200" s="936"/>
      <c r="O200" s="936"/>
      <c r="P200" s="936"/>
      <c r="Q200" s="936"/>
      <c r="R200" s="936"/>
      <c r="S200" s="939"/>
    </row>
    <row r="201" spans="2:19" ht="13.5">
      <c r="B201" s="1044"/>
      <c r="C201" s="1015"/>
      <c r="D201" s="936"/>
      <c r="E201" s="936"/>
      <c r="F201" s="936"/>
      <c r="G201" s="936"/>
      <c r="H201" s="936"/>
      <c r="I201" s="936"/>
      <c r="J201" s="936"/>
      <c r="K201" s="936"/>
      <c r="L201" s="936"/>
      <c r="M201" s="936"/>
      <c r="N201" s="936"/>
      <c r="O201" s="936"/>
      <c r="P201" s="936"/>
      <c r="Q201" s="936"/>
      <c r="R201" s="936"/>
      <c r="S201" s="939"/>
    </row>
    <row r="202" spans="2:19" ht="13.5">
      <c r="B202" s="1044"/>
      <c r="C202" s="999"/>
      <c r="D202" s="896"/>
      <c r="E202" s="896"/>
      <c r="F202" s="896"/>
      <c r="G202" s="896"/>
      <c r="H202" s="896"/>
      <c r="I202" s="896"/>
      <c r="J202" s="896"/>
      <c r="K202" s="896"/>
      <c r="L202" s="896"/>
      <c r="M202" s="896"/>
      <c r="N202" s="896"/>
      <c r="O202" s="896"/>
      <c r="P202" s="896"/>
      <c r="Q202" s="896"/>
      <c r="R202" s="896"/>
      <c r="S202" s="894"/>
    </row>
    <row r="203" spans="2:19" ht="13.5">
      <c r="B203" s="1043" t="s">
        <v>1188</v>
      </c>
      <c r="C203" s="989"/>
      <c r="D203" s="950"/>
      <c r="E203" s="950"/>
      <c r="F203" s="950"/>
      <c r="G203" s="950"/>
      <c r="H203" s="950"/>
      <c r="I203" s="950"/>
      <c r="J203" s="950"/>
      <c r="K203" s="950"/>
      <c r="L203" s="950"/>
      <c r="M203" s="950"/>
      <c r="N203" s="950"/>
      <c r="O203" s="950"/>
      <c r="P203" s="1052"/>
      <c r="Q203" s="1052"/>
      <c r="R203" s="1052"/>
      <c r="S203" s="1053"/>
    </row>
    <row r="204" spans="2:19" ht="13.5">
      <c r="B204" s="1044"/>
      <c r="C204" s="938" t="s">
        <v>1192</v>
      </c>
      <c r="D204" s="936"/>
      <c r="E204" s="936"/>
      <c r="F204" s="936"/>
      <c r="G204" s="936"/>
      <c r="H204" s="936"/>
      <c r="I204" s="936"/>
      <c r="J204" s="936"/>
      <c r="K204" s="936"/>
      <c r="L204" s="936"/>
      <c r="M204" s="936"/>
      <c r="N204" s="936"/>
      <c r="O204" s="936"/>
      <c r="P204" s="1054" t="s">
        <v>1193</v>
      </c>
      <c r="Q204" s="936"/>
      <c r="R204" s="936"/>
      <c r="S204" s="939"/>
    </row>
    <row r="205" spans="2:19" ht="14.25" thickBot="1">
      <c r="B205" s="1045"/>
      <c r="C205" s="1000"/>
      <c r="D205" s="944"/>
      <c r="E205" s="944"/>
      <c r="F205" s="944"/>
      <c r="G205" s="944"/>
      <c r="H205" s="944"/>
      <c r="I205" s="944"/>
      <c r="J205" s="944"/>
      <c r="K205" s="944"/>
      <c r="L205" s="944"/>
      <c r="M205" s="944"/>
      <c r="N205" s="944"/>
      <c r="O205" s="944"/>
      <c r="P205" s="941"/>
      <c r="Q205" s="944"/>
      <c r="R205" s="944"/>
      <c r="S205" s="945"/>
    </row>
    <row r="206" spans="2:19" ht="13.5">
      <c r="B206" s="429"/>
      <c r="C206" s="415"/>
      <c r="D206" s="415"/>
      <c r="E206" s="415"/>
      <c r="F206" s="415"/>
      <c r="G206" s="415"/>
      <c r="H206" s="415"/>
      <c r="I206" s="415"/>
      <c r="J206" s="415"/>
      <c r="K206" s="415"/>
      <c r="L206" s="415"/>
      <c r="M206" s="415"/>
      <c r="N206" s="415"/>
      <c r="O206" s="415"/>
      <c r="P206" s="416"/>
      <c r="Q206" s="415"/>
      <c r="R206" s="415"/>
      <c r="S206" s="415"/>
    </row>
    <row r="207" spans="2:19" ht="13.5">
      <c r="B207" s="429"/>
      <c r="C207" s="415"/>
      <c r="D207" s="415"/>
      <c r="E207" s="415"/>
      <c r="F207" s="415"/>
      <c r="G207" s="415"/>
      <c r="H207" s="415"/>
      <c r="I207" s="415"/>
      <c r="J207" s="415"/>
      <c r="K207" s="415"/>
      <c r="L207" s="415"/>
      <c r="M207" s="415"/>
      <c r="N207" s="415"/>
      <c r="O207" s="415"/>
      <c r="P207" s="416"/>
      <c r="Q207" s="415"/>
      <c r="R207" s="415"/>
      <c r="S207" s="415"/>
    </row>
    <row r="208" spans="2:19" ht="13.5">
      <c r="B208" s="429"/>
      <c r="C208" s="415"/>
      <c r="D208" s="415"/>
      <c r="E208" s="415"/>
      <c r="F208" s="415"/>
      <c r="G208" s="415"/>
      <c r="H208" s="415"/>
      <c r="I208" s="415"/>
      <c r="J208" s="415"/>
      <c r="K208" s="415"/>
      <c r="L208" s="415"/>
      <c r="M208" s="415"/>
      <c r="N208" s="415"/>
      <c r="O208" s="415"/>
      <c r="P208" s="416"/>
      <c r="Q208" s="415"/>
      <c r="R208" s="415"/>
      <c r="S208" s="415"/>
    </row>
    <row r="209" spans="2:19" ht="13.5">
      <c r="B209" s="429"/>
      <c r="C209" s="415"/>
      <c r="D209" s="415"/>
      <c r="E209" s="415"/>
      <c r="F209" s="415"/>
      <c r="G209" s="415"/>
      <c r="H209" s="415"/>
      <c r="I209" s="415"/>
      <c r="J209" s="415"/>
      <c r="K209" s="415"/>
      <c r="L209" s="415"/>
      <c r="M209" s="415"/>
      <c r="N209" s="415"/>
      <c r="O209" s="415"/>
      <c r="P209" s="416"/>
      <c r="Q209" s="415"/>
      <c r="R209" s="415"/>
      <c r="S209" s="415"/>
    </row>
    <row r="210" spans="2:19" ht="13.5">
      <c r="B210" s="429"/>
      <c r="C210" s="415"/>
      <c r="D210" s="415"/>
      <c r="E210" s="415"/>
      <c r="F210" s="415"/>
      <c r="G210" s="415"/>
      <c r="H210" s="415"/>
      <c r="I210" s="415"/>
      <c r="J210" s="415"/>
      <c r="K210" s="415"/>
      <c r="L210" s="415"/>
      <c r="M210" s="415"/>
      <c r="N210" s="415"/>
      <c r="O210" s="415"/>
      <c r="P210" s="416"/>
      <c r="Q210" s="415"/>
      <c r="R210" s="415"/>
      <c r="S210" s="415"/>
    </row>
    <row r="211" spans="2:19" ht="13.5">
      <c r="B211" s="429"/>
      <c r="C211" s="415"/>
      <c r="D211" s="415"/>
      <c r="E211" s="415"/>
      <c r="F211" s="415"/>
      <c r="G211" s="415"/>
      <c r="H211" s="415"/>
      <c r="I211" s="415"/>
      <c r="J211" s="415"/>
      <c r="K211" s="415"/>
      <c r="L211" s="415"/>
      <c r="M211" s="415"/>
      <c r="N211" s="415"/>
      <c r="O211" s="415"/>
      <c r="P211" s="416"/>
      <c r="Q211" s="415"/>
      <c r="R211" s="415"/>
      <c r="S211" s="415"/>
    </row>
    <row r="212" spans="2:19" ht="13.5">
      <c r="B212" s="429"/>
      <c r="C212" s="415"/>
      <c r="D212" s="415"/>
      <c r="E212" s="415"/>
      <c r="F212" s="415"/>
      <c r="G212" s="415"/>
      <c r="H212" s="415"/>
      <c r="I212" s="415"/>
      <c r="J212" s="415"/>
      <c r="K212" s="415"/>
      <c r="L212" s="415"/>
      <c r="M212" s="415"/>
      <c r="N212" s="415"/>
      <c r="O212" s="415"/>
      <c r="P212" s="416"/>
      <c r="Q212" s="415"/>
      <c r="R212" s="415"/>
      <c r="S212" s="415"/>
    </row>
    <row r="213" spans="2:19" ht="13.5">
      <c r="B213" s="429"/>
      <c r="C213" s="415"/>
      <c r="D213" s="415"/>
      <c r="E213" s="415"/>
      <c r="F213" s="415"/>
      <c r="G213" s="415"/>
      <c r="H213" s="415"/>
      <c r="I213" s="415"/>
      <c r="J213" s="415"/>
      <c r="K213" s="415"/>
      <c r="L213" s="415"/>
      <c r="M213" s="415"/>
      <c r="N213" s="415"/>
      <c r="O213" s="415"/>
      <c r="P213" s="416"/>
      <c r="Q213" s="415"/>
      <c r="R213" s="415"/>
      <c r="S213" s="415"/>
    </row>
    <row r="214" spans="2:19" ht="13.5">
      <c r="B214" s="429"/>
      <c r="C214" s="415"/>
      <c r="D214" s="415"/>
      <c r="E214" s="415"/>
      <c r="F214" s="415"/>
      <c r="G214" s="415"/>
      <c r="H214" s="415"/>
      <c r="I214" s="415"/>
      <c r="J214" s="415"/>
      <c r="K214" s="415"/>
      <c r="L214" s="415"/>
      <c r="M214" s="415"/>
      <c r="N214" s="415"/>
      <c r="O214" s="415"/>
      <c r="P214" s="416"/>
      <c r="Q214" s="415"/>
      <c r="R214" s="415"/>
      <c r="S214" s="415"/>
    </row>
    <row r="215" spans="2:19" ht="13.5">
      <c r="B215" s="429"/>
      <c r="C215" s="415"/>
      <c r="D215" s="415"/>
      <c r="E215" s="415"/>
      <c r="F215" s="415"/>
      <c r="G215" s="415"/>
      <c r="H215" s="415"/>
      <c r="I215" s="415"/>
      <c r="J215" s="415"/>
      <c r="K215" s="415"/>
      <c r="L215" s="415"/>
      <c r="M215" s="415"/>
      <c r="N215" s="415"/>
      <c r="O215" s="415"/>
      <c r="P215" s="416"/>
      <c r="Q215" s="415"/>
      <c r="R215" s="415"/>
      <c r="S215" s="415"/>
    </row>
    <row r="216" spans="2:19" ht="13.5">
      <c r="B216" s="429"/>
      <c r="C216" s="415"/>
      <c r="D216" s="415"/>
      <c r="E216" s="415"/>
      <c r="F216" s="415"/>
      <c r="G216" s="415"/>
      <c r="H216" s="415"/>
      <c r="I216" s="415"/>
      <c r="J216" s="415"/>
      <c r="K216" s="415"/>
      <c r="L216" s="415"/>
      <c r="M216" s="415"/>
      <c r="N216" s="415"/>
      <c r="O216" s="415"/>
      <c r="P216" s="416"/>
      <c r="Q216" s="415"/>
      <c r="R216" s="415"/>
      <c r="S216" s="415"/>
    </row>
    <row r="217" spans="2:19" ht="13.5">
      <c r="B217" s="429"/>
      <c r="C217" s="415"/>
      <c r="D217" s="415"/>
      <c r="E217" s="415"/>
      <c r="F217" s="415"/>
      <c r="G217" s="415"/>
      <c r="H217" s="415"/>
      <c r="I217" s="415"/>
      <c r="J217" s="415"/>
      <c r="K217" s="415"/>
      <c r="L217" s="415"/>
      <c r="M217" s="415"/>
      <c r="N217" s="415"/>
      <c r="O217" s="415"/>
      <c r="P217" s="416"/>
      <c r="Q217" s="415"/>
      <c r="R217" s="415"/>
      <c r="S217" s="415"/>
    </row>
    <row r="218" ht="14.25" thickBot="1"/>
    <row r="219" spans="2:19" ht="19.5" thickBot="1">
      <c r="B219" s="879" t="s">
        <v>584</v>
      </c>
      <c r="C219" s="970"/>
      <c r="D219" s="970"/>
      <c r="E219" s="970"/>
      <c r="F219" s="970"/>
      <c r="G219" s="970"/>
      <c r="H219" s="970"/>
      <c r="I219" s="970"/>
      <c r="J219" s="970"/>
      <c r="K219" s="970"/>
      <c r="L219" s="970"/>
      <c r="M219" s="970"/>
      <c r="N219" s="970"/>
      <c r="O219" s="970"/>
      <c r="P219" s="970"/>
      <c r="Q219" s="970"/>
      <c r="R219" s="970"/>
      <c r="S219" s="971"/>
    </row>
    <row r="220" ht="14.25" thickBot="1">
      <c r="B220" s="410" t="s">
        <v>583</v>
      </c>
    </row>
    <row r="221" spans="2:19" ht="13.5">
      <c r="B221" s="1048" t="s">
        <v>560</v>
      </c>
      <c r="C221" s="1032"/>
      <c r="D221" s="1049" t="s">
        <v>576</v>
      </c>
      <c r="E221" s="1032"/>
      <c r="F221" s="1049" t="s">
        <v>575</v>
      </c>
      <c r="G221" s="1032"/>
      <c r="H221" s="1007" t="s">
        <v>574</v>
      </c>
      <c r="I221" s="981"/>
      <c r="J221" s="981"/>
      <c r="K221" s="981"/>
      <c r="L221" s="981"/>
      <c r="M221" s="981"/>
      <c r="N221" s="981"/>
      <c r="O221" s="981"/>
      <c r="P221" s="981"/>
      <c r="Q221" s="981"/>
      <c r="R221" s="981"/>
      <c r="S221" s="978"/>
    </row>
    <row r="222" spans="2:19" ht="13.5">
      <c r="B222" s="1047" t="s">
        <v>1194</v>
      </c>
      <c r="C222" s="948"/>
      <c r="D222" s="1028" t="s">
        <v>1195</v>
      </c>
      <c r="E222" s="900"/>
      <c r="F222" s="899" t="s">
        <v>1188</v>
      </c>
      <c r="G222" s="985"/>
      <c r="H222" s="1046" t="s">
        <v>1196</v>
      </c>
      <c r="I222" s="910"/>
      <c r="J222" s="1046" t="s">
        <v>1197</v>
      </c>
      <c r="K222" s="910"/>
      <c r="L222" s="1046" t="s">
        <v>1198</v>
      </c>
      <c r="M222" s="910"/>
      <c r="N222" s="1046" t="s">
        <v>1199</v>
      </c>
      <c r="O222" s="910"/>
      <c r="P222" s="1046" t="s">
        <v>1200</v>
      </c>
      <c r="Q222" s="910"/>
      <c r="R222" s="396"/>
      <c r="S222" s="402"/>
    </row>
    <row r="223" spans="2:19" ht="13.5">
      <c r="B223" s="924"/>
      <c r="C223" s="886"/>
      <c r="D223" s="1028" t="s">
        <v>1201</v>
      </c>
      <c r="E223" s="900"/>
      <c r="F223" s="899" t="s">
        <v>1202</v>
      </c>
      <c r="G223" s="985"/>
      <c r="H223" s="1046" t="s">
        <v>1203</v>
      </c>
      <c r="I223" s="910"/>
      <c r="J223" s="1046" t="s">
        <v>1204</v>
      </c>
      <c r="K223" s="910"/>
      <c r="L223" s="1046" t="s">
        <v>1199</v>
      </c>
      <c r="M223" s="910"/>
      <c r="N223" s="1046" t="s">
        <v>1205</v>
      </c>
      <c r="O223" s="910"/>
      <c r="P223" s="1046"/>
      <c r="Q223" s="910"/>
      <c r="R223" s="396"/>
      <c r="S223" s="402"/>
    </row>
    <row r="224" spans="2:19" ht="13.5">
      <c r="B224" s="1047" t="s">
        <v>1206</v>
      </c>
      <c r="C224" s="948"/>
      <c r="D224" s="1046" t="s">
        <v>1207</v>
      </c>
      <c r="E224" s="900"/>
      <c r="F224" s="899" t="s">
        <v>897</v>
      </c>
      <c r="G224" s="985"/>
      <c r="H224" s="1046" t="s">
        <v>1208</v>
      </c>
      <c r="I224" s="910"/>
      <c r="J224" s="1046" t="s">
        <v>1209</v>
      </c>
      <c r="K224" s="910"/>
      <c r="L224" s="1046" t="s">
        <v>581</v>
      </c>
      <c r="M224" s="910"/>
      <c r="N224" s="1046" t="s">
        <v>1210</v>
      </c>
      <c r="O224" s="910"/>
      <c r="P224" s="1046" t="s">
        <v>580</v>
      </c>
      <c r="Q224" s="910"/>
      <c r="R224" s="396"/>
      <c r="S224" s="402"/>
    </row>
    <row r="225" spans="2:19" ht="13.5">
      <c r="B225" s="924"/>
      <c r="C225" s="886"/>
      <c r="D225" s="1046" t="s">
        <v>1211</v>
      </c>
      <c r="E225" s="900"/>
      <c r="F225" s="899" t="s">
        <v>897</v>
      </c>
      <c r="G225" s="985"/>
      <c r="H225" s="1046" t="s">
        <v>1208</v>
      </c>
      <c r="I225" s="910"/>
      <c r="J225" s="1046" t="s">
        <v>1209</v>
      </c>
      <c r="K225" s="910"/>
      <c r="L225" s="1046" t="s">
        <v>581</v>
      </c>
      <c r="M225" s="910"/>
      <c r="N225" s="1046" t="s">
        <v>1210</v>
      </c>
      <c r="O225" s="910"/>
      <c r="P225" s="1046" t="s">
        <v>580</v>
      </c>
      <c r="Q225" s="910"/>
      <c r="R225" s="396"/>
      <c r="S225" s="402"/>
    </row>
    <row r="226" spans="2:19" ht="13.5">
      <c r="B226" s="1047"/>
      <c r="C226" s="948"/>
      <c r="D226" s="1046" t="s">
        <v>1212</v>
      </c>
      <c r="E226" s="900"/>
      <c r="F226" s="899" t="s">
        <v>897</v>
      </c>
      <c r="G226" s="985"/>
      <c r="H226" s="1046" t="s">
        <v>1213</v>
      </c>
      <c r="I226" s="910"/>
      <c r="J226" s="1046" t="s">
        <v>1214</v>
      </c>
      <c r="K226" s="910"/>
      <c r="L226" s="1046" t="s">
        <v>581</v>
      </c>
      <c r="M226" s="910"/>
      <c r="N226" s="1046" t="s">
        <v>1215</v>
      </c>
      <c r="O226" s="910"/>
      <c r="P226" s="1046" t="s">
        <v>1210</v>
      </c>
      <c r="Q226" s="910"/>
      <c r="R226" s="396" t="s">
        <v>1216</v>
      </c>
      <c r="S226" s="402"/>
    </row>
    <row r="227" spans="2:19" ht="13.5">
      <c r="B227" s="935"/>
      <c r="C227" s="937"/>
      <c r="D227" s="1046" t="s">
        <v>1217</v>
      </c>
      <c r="E227" s="900"/>
      <c r="F227" s="899" t="s">
        <v>897</v>
      </c>
      <c r="G227" s="985"/>
      <c r="H227" s="1046" t="s">
        <v>1214</v>
      </c>
      <c r="I227" s="910"/>
      <c r="J227" s="1046" t="s">
        <v>1218</v>
      </c>
      <c r="K227" s="910"/>
      <c r="L227" s="1046" t="s">
        <v>1210</v>
      </c>
      <c r="M227" s="910"/>
      <c r="N227" s="1046" t="s">
        <v>580</v>
      </c>
      <c r="O227" s="910"/>
      <c r="P227" s="1046" t="s">
        <v>1219</v>
      </c>
      <c r="Q227" s="910"/>
      <c r="R227" s="900"/>
      <c r="S227" s="402"/>
    </row>
    <row r="228" spans="2:19" ht="13.5">
      <c r="B228" s="935"/>
      <c r="C228" s="937"/>
      <c r="D228" s="1046" t="s">
        <v>579</v>
      </c>
      <c r="E228" s="900"/>
      <c r="F228" s="899" t="s">
        <v>897</v>
      </c>
      <c r="G228" s="985"/>
      <c r="H228" s="1046" t="s">
        <v>1208</v>
      </c>
      <c r="I228" s="910"/>
      <c r="J228" s="1046" t="s">
        <v>1209</v>
      </c>
      <c r="K228" s="910"/>
      <c r="L228" s="1046" t="s">
        <v>1220</v>
      </c>
      <c r="M228" s="910"/>
      <c r="N228" s="1046" t="s">
        <v>1210</v>
      </c>
      <c r="O228" s="910"/>
      <c r="P228" s="1046" t="s">
        <v>1221</v>
      </c>
      <c r="Q228" s="910"/>
      <c r="R228" s="396" t="s">
        <v>1222</v>
      </c>
      <c r="S228" s="402" t="s">
        <v>1219</v>
      </c>
    </row>
    <row r="229" spans="2:19" ht="13.5">
      <c r="B229" s="924"/>
      <c r="C229" s="886"/>
      <c r="D229" s="1046" t="s">
        <v>1223</v>
      </c>
      <c r="E229" s="900"/>
      <c r="F229" s="899" t="s">
        <v>900</v>
      </c>
      <c r="G229" s="985"/>
      <c r="H229" s="1046" t="s">
        <v>1214</v>
      </c>
      <c r="I229" s="910"/>
      <c r="J229" s="1046" t="s">
        <v>1224</v>
      </c>
      <c r="K229" s="910"/>
      <c r="L229" s="910"/>
      <c r="M229" s="900"/>
      <c r="N229" s="1046" t="s">
        <v>1225</v>
      </c>
      <c r="O229" s="910"/>
      <c r="P229" s="1046"/>
      <c r="Q229" s="910"/>
      <c r="R229" s="396"/>
      <c r="S229" s="402"/>
    </row>
    <row r="230" spans="2:19" ht="13.5">
      <c r="B230" s="933" t="s">
        <v>1226</v>
      </c>
      <c r="C230" s="910"/>
      <c r="D230" s="910"/>
      <c r="E230" s="900"/>
      <c r="F230" s="899" t="s">
        <v>900</v>
      </c>
      <c r="G230" s="985"/>
      <c r="H230" s="1046" t="s">
        <v>1213</v>
      </c>
      <c r="I230" s="910"/>
      <c r="J230" s="1046" t="s">
        <v>1214</v>
      </c>
      <c r="K230" s="910"/>
      <c r="L230" s="1046" t="s">
        <v>1216</v>
      </c>
      <c r="M230" s="910"/>
      <c r="N230" s="1046" t="s">
        <v>1227</v>
      </c>
      <c r="O230" s="910"/>
      <c r="P230" s="1046" t="s">
        <v>1228</v>
      </c>
      <c r="Q230" s="910"/>
      <c r="R230" s="396"/>
      <c r="S230" s="402"/>
    </row>
    <row r="231" spans="2:19" ht="13.5">
      <c r="B231" s="1047" t="s">
        <v>1229</v>
      </c>
      <c r="C231" s="950"/>
      <c r="D231" s="950"/>
      <c r="E231" s="948"/>
      <c r="F231" s="989"/>
      <c r="G231" s="950"/>
      <c r="H231" s="950"/>
      <c r="I231" s="950"/>
      <c r="J231" s="950"/>
      <c r="K231" s="950"/>
      <c r="L231" s="950"/>
      <c r="M231" s="950"/>
      <c r="N231" s="950"/>
      <c r="O231" s="950"/>
      <c r="P231" s="950"/>
      <c r="Q231" s="950"/>
      <c r="R231" s="950"/>
      <c r="S231" s="951"/>
    </row>
    <row r="232" spans="2:19" ht="13.5">
      <c r="B232" s="1008" t="s">
        <v>1230</v>
      </c>
      <c r="C232" s="936"/>
      <c r="D232" s="936"/>
      <c r="E232" s="937"/>
      <c r="F232" s="1015"/>
      <c r="G232" s="936"/>
      <c r="H232" s="936"/>
      <c r="I232" s="936"/>
      <c r="J232" s="936"/>
      <c r="K232" s="936"/>
      <c r="L232" s="936"/>
      <c r="M232" s="936"/>
      <c r="N232" s="936"/>
      <c r="O232" s="936"/>
      <c r="P232" s="936"/>
      <c r="Q232" s="936"/>
      <c r="R232" s="936"/>
      <c r="S232" s="939"/>
    </row>
    <row r="233" spans="2:19" ht="14.25" thickBot="1">
      <c r="B233" s="1019"/>
      <c r="C233" s="944"/>
      <c r="D233" s="944"/>
      <c r="E233" s="942"/>
      <c r="F233" s="1000"/>
      <c r="G233" s="944"/>
      <c r="H233" s="944"/>
      <c r="I233" s="944"/>
      <c r="J233" s="944"/>
      <c r="K233" s="944"/>
      <c r="L233" s="944"/>
      <c r="M233" s="944"/>
      <c r="N233" s="944"/>
      <c r="O233" s="944"/>
      <c r="P233" s="944"/>
      <c r="Q233" s="944"/>
      <c r="R233" s="944"/>
      <c r="S233" s="945"/>
    </row>
    <row r="236" ht="14.25" thickBot="1">
      <c r="B236" s="410" t="s">
        <v>1231</v>
      </c>
    </row>
    <row r="237" spans="2:19" ht="13.5">
      <c r="B237" s="1048" t="s">
        <v>560</v>
      </c>
      <c r="C237" s="1032"/>
      <c r="D237" s="1049" t="s">
        <v>576</v>
      </c>
      <c r="E237" s="1032"/>
      <c r="F237" s="1049" t="s">
        <v>575</v>
      </c>
      <c r="G237" s="1032"/>
      <c r="H237" s="1007" t="s">
        <v>574</v>
      </c>
      <c r="I237" s="981"/>
      <c r="J237" s="981"/>
      <c r="K237" s="981"/>
      <c r="L237" s="981"/>
      <c r="M237" s="981"/>
      <c r="N237" s="981"/>
      <c r="O237" s="981"/>
      <c r="P237" s="981"/>
      <c r="Q237" s="981"/>
      <c r="R237" s="981"/>
      <c r="S237" s="978"/>
    </row>
    <row r="238" spans="2:19" ht="13.5">
      <c r="B238" s="1047" t="s">
        <v>1232</v>
      </c>
      <c r="C238" s="948"/>
      <c r="D238" s="1046" t="s">
        <v>1212</v>
      </c>
      <c r="E238" s="900"/>
      <c r="F238" s="899" t="s">
        <v>897</v>
      </c>
      <c r="G238" s="985"/>
      <c r="H238" s="1046" t="s">
        <v>1213</v>
      </c>
      <c r="I238" s="910"/>
      <c r="J238" s="1046" t="s">
        <v>1214</v>
      </c>
      <c r="K238" s="910"/>
      <c r="L238" s="1046" t="s">
        <v>581</v>
      </c>
      <c r="M238" s="910"/>
      <c r="N238" s="1046" t="s">
        <v>1215</v>
      </c>
      <c r="O238" s="910"/>
      <c r="P238" s="1046" t="s">
        <v>1210</v>
      </c>
      <c r="Q238" s="910"/>
      <c r="R238" s="396" t="s">
        <v>1216</v>
      </c>
      <c r="S238" s="402"/>
    </row>
    <row r="239" spans="2:19" ht="13.5">
      <c r="B239" s="935"/>
      <c r="C239" s="937"/>
      <c r="D239" s="1046" t="s">
        <v>1217</v>
      </c>
      <c r="E239" s="900"/>
      <c r="F239" s="899" t="s">
        <v>897</v>
      </c>
      <c r="G239" s="985"/>
      <c r="H239" s="1046" t="s">
        <v>1214</v>
      </c>
      <c r="I239" s="910"/>
      <c r="J239" s="1046" t="s">
        <v>581</v>
      </c>
      <c r="K239" s="910"/>
      <c r="L239" s="1046" t="s">
        <v>1210</v>
      </c>
      <c r="M239" s="910"/>
      <c r="N239" s="1046" t="s">
        <v>580</v>
      </c>
      <c r="O239" s="910"/>
      <c r="P239" s="1046" t="s">
        <v>1219</v>
      </c>
      <c r="Q239" s="910"/>
      <c r="R239" s="900"/>
      <c r="S239" s="402"/>
    </row>
    <row r="240" spans="2:19" ht="13.5">
      <c r="B240" s="935"/>
      <c r="C240" s="937"/>
      <c r="D240" s="1046" t="s">
        <v>579</v>
      </c>
      <c r="E240" s="900"/>
      <c r="F240" s="899" t="s">
        <v>897</v>
      </c>
      <c r="G240" s="985"/>
      <c r="H240" s="1046" t="s">
        <v>1208</v>
      </c>
      <c r="I240" s="910"/>
      <c r="J240" s="1046" t="s">
        <v>1209</v>
      </c>
      <c r="K240" s="910"/>
      <c r="L240" s="1046" t="s">
        <v>1220</v>
      </c>
      <c r="M240" s="910"/>
      <c r="N240" s="1046" t="s">
        <v>1210</v>
      </c>
      <c r="O240" s="910"/>
      <c r="P240" s="1046" t="s">
        <v>1221</v>
      </c>
      <c r="Q240" s="910"/>
      <c r="R240" s="396" t="s">
        <v>1222</v>
      </c>
      <c r="S240" s="402" t="s">
        <v>1219</v>
      </c>
    </row>
    <row r="241" spans="2:19" ht="13.5">
      <c r="B241" s="924"/>
      <c r="C241" s="886"/>
      <c r="D241" s="1046" t="s">
        <v>1233</v>
      </c>
      <c r="E241" s="900"/>
      <c r="F241" s="899" t="s">
        <v>897</v>
      </c>
      <c r="G241" s="985"/>
      <c r="H241" s="1046" t="s">
        <v>1234</v>
      </c>
      <c r="I241" s="910"/>
      <c r="J241" s="910"/>
      <c r="K241" s="910"/>
      <c r="L241" s="910"/>
      <c r="M241" s="900"/>
      <c r="N241" s="1046" t="s">
        <v>1235</v>
      </c>
      <c r="O241" s="910"/>
      <c r="P241" s="1046" t="s">
        <v>1236</v>
      </c>
      <c r="Q241" s="910"/>
      <c r="R241" s="1046" t="s">
        <v>1237</v>
      </c>
      <c r="S241" s="902"/>
    </row>
    <row r="242" spans="2:19" ht="13.5">
      <c r="B242" s="933" t="s">
        <v>1238</v>
      </c>
      <c r="C242" s="910"/>
      <c r="D242" s="910"/>
      <c r="E242" s="900"/>
      <c r="F242" s="899" t="s">
        <v>897</v>
      </c>
      <c r="G242" s="985"/>
      <c r="H242" s="1046" t="s">
        <v>1239</v>
      </c>
      <c r="I242" s="910"/>
      <c r="J242" s="910"/>
      <c r="K242" s="910"/>
      <c r="L242" s="910"/>
      <c r="M242" s="900"/>
      <c r="N242" s="1046" t="s">
        <v>1240</v>
      </c>
      <c r="O242" s="910"/>
      <c r="P242" s="910"/>
      <c r="Q242" s="910"/>
      <c r="R242" s="900"/>
      <c r="S242" s="402"/>
    </row>
    <row r="243" spans="2:19" ht="13.5">
      <c r="B243" s="1047" t="s">
        <v>1229</v>
      </c>
      <c r="C243" s="950"/>
      <c r="D243" s="950"/>
      <c r="E243" s="948"/>
      <c r="F243" s="989"/>
      <c r="G243" s="950"/>
      <c r="H243" s="950"/>
      <c r="I243" s="950"/>
      <c r="J243" s="950"/>
      <c r="K243" s="950"/>
      <c r="L243" s="950"/>
      <c r="M243" s="950"/>
      <c r="N243" s="950"/>
      <c r="O243" s="950"/>
      <c r="P243" s="950"/>
      <c r="Q243" s="950"/>
      <c r="R243" s="950"/>
      <c r="S243" s="951"/>
    </row>
    <row r="244" spans="2:19" ht="13.5">
      <c r="B244" s="1008" t="s">
        <v>1230</v>
      </c>
      <c r="C244" s="936"/>
      <c r="D244" s="936"/>
      <c r="E244" s="937"/>
      <c r="F244" s="1015"/>
      <c r="G244" s="936"/>
      <c r="H244" s="936"/>
      <c r="I244" s="936"/>
      <c r="J244" s="936"/>
      <c r="K244" s="936"/>
      <c r="L244" s="936"/>
      <c r="M244" s="936"/>
      <c r="N244" s="936"/>
      <c r="O244" s="936"/>
      <c r="P244" s="936"/>
      <c r="Q244" s="936"/>
      <c r="R244" s="936"/>
      <c r="S244" s="939"/>
    </row>
    <row r="245" spans="2:19" ht="14.25" thickBot="1">
      <c r="B245" s="1019"/>
      <c r="C245" s="944"/>
      <c r="D245" s="944"/>
      <c r="E245" s="942"/>
      <c r="F245" s="1000"/>
      <c r="G245" s="944"/>
      <c r="H245" s="944"/>
      <c r="I245" s="944"/>
      <c r="J245" s="944"/>
      <c r="K245" s="944"/>
      <c r="L245" s="944"/>
      <c r="M245" s="944"/>
      <c r="N245" s="944"/>
      <c r="O245" s="944"/>
      <c r="P245" s="944"/>
      <c r="Q245" s="944"/>
      <c r="R245" s="944"/>
      <c r="S245" s="945"/>
    </row>
    <row r="248" ht="14.25" thickBot="1">
      <c r="B248" s="410" t="s">
        <v>577</v>
      </c>
    </row>
    <row r="249" spans="2:19" ht="13.5">
      <c r="B249" s="1048" t="s">
        <v>560</v>
      </c>
      <c r="C249" s="1032"/>
      <c r="D249" s="1049" t="s">
        <v>576</v>
      </c>
      <c r="E249" s="1032"/>
      <c r="F249" s="1049" t="s">
        <v>575</v>
      </c>
      <c r="G249" s="1032"/>
      <c r="H249" s="1007" t="s">
        <v>574</v>
      </c>
      <c r="I249" s="981"/>
      <c r="J249" s="981"/>
      <c r="K249" s="981"/>
      <c r="L249" s="981"/>
      <c r="M249" s="981"/>
      <c r="N249" s="981"/>
      <c r="O249" s="981"/>
      <c r="P249" s="981"/>
      <c r="Q249" s="981"/>
      <c r="R249" s="981"/>
      <c r="S249" s="978"/>
    </row>
    <row r="250" spans="2:19" ht="13.5">
      <c r="B250" s="283" t="s">
        <v>573</v>
      </c>
      <c r="C250" s="424" t="s">
        <v>567</v>
      </c>
      <c r="D250" s="1046" t="s">
        <v>1212</v>
      </c>
      <c r="E250" s="900"/>
      <c r="F250" s="899" t="s">
        <v>900</v>
      </c>
      <c r="G250" s="985"/>
      <c r="H250" s="1046" t="s">
        <v>1213</v>
      </c>
      <c r="I250" s="910"/>
      <c r="J250" s="1046" t="s">
        <v>1241</v>
      </c>
      <c r="K250" s="910"/>
      <c r="L250" s="1046" t="s">
        <v>1242</v>
      </c>
      <c r="M250" s="910"/>
      <c r="N250" s="1046" t="s">
        <v>1243</v>
      </c>
      <c r="O250" s="910"/>
      <c r="P250" s="1046"/>
      <c r="Q250" s="910"/>
      <c r="R250" s="396"/>
      <c r="S250" s="402"/>
    </row>
    <row r="251" spans="2:19" ht="13.5">
      <c r="B251" s="426"/>
      <c r="C251" s="427" t="s">
        <v>571</v>
      </c>
      <c r="D251" s="1046" t="s">
        <v>1244</v>
      </c>
      <c r="E251" s="900"/>
      <c r="F251" s="899" t="s">
        <v>897</v>
      </c>
      <c r="G251" s="985"/>
      <c r="H251" s="1046" t="s">
        <v>1245</v>
      </c>
      <c r="I251" s="910"/>
      <c r="J251" s="910"/>
      <c r="K251" s="900"/>
      <c r="L251" s="1046" t="s">
        <v>1246</v>
      </c>
      <c r="M251" s="910"/>
      <c r="N251" s="910"/>
      <c r="O251" s="900"/>
      <c r="P251" s="1046"/>
      <c r="Q251" s="910"/>
      <c r="R251" s="396"/>
      <c r="S251" s="402"/>
    </row>
    <row r="252" spans="2:19" ht="13.5">
      <c r="B252" s="428"/>
      <c r="C252" s="425"/>
      <c r="D252" s="1046" t="s">
        <v>1247</v>
      </c>
      <c r="E252" s="900"/>
      <c r="F252" s="899" t="s">
        <v>897</v>
      </c>
      <c r="G252" s="985"/>
      <c r="H252" s="1046" t="s">
        <v>1213</v>
      </c>
      <c r="I252" s="910"/>
      <c r="J252" s="1046" t="s">
        <v>1248</v>
      </c>
      <c r="K252" s="910"/>
      <c r="L252" s="1046" t="s">
        <v>1242</v>
      </c>
      <c r="M252" s="910"/>
      <c r="N252" s="1046" t="s">
        <v>1243</v>
      </c>
      <c r="O252" s="910"/>
      <c r="P252" s="1046" t="s">
        <v>1216</v>
      </c>
      <c r="Q252" s="910"/>
      <c r="R252" s="396" t="s">
        <v>1228</v>
      </c>
      <c r="S252" s="402"/>
    </row>
    <row r="253" spans="2:19" ht="13.5">
      <c r="B253" s="283" t="s">
        <v>80</v>
      </c>
      <c r="C253" s="427" t="s">
        <v>568</v>
      </c>
      <c r="D253" s="1046" t="s">
        <v>567</v>
      </c>
      <c r="E253" s="900"/>
      <c r="F253" s="899" t="s">
        <v>900</v>
      </c>
      <c r="G253" s="985"/>
      <c r="H253" s="1046" t="s">
        <v>1249</v>
      </c>
      <c r="I253" s="910"/>
      <c r="J253" s="1046" t="s">
        <v>1250</v>
      </c>
      <c r="K253" s="910"/>
      <c r="L253" s="910"/>
      <c r="M253" s="900"/>
      <c r="N253" s="1046" t="s">
        <v>1251</v>
      </c>
      <c r="O253" s="910"/>
      <c r="P253" s="1046"/>
      <c r="Q253" s="910"/>
      <c r="R253" s="396"/>
      <c r="S253" s="402"/>
    </row>
    <row r="254" spans="2:19" ht="13.5">
      <c r="B254" s="426"/>
      <c r="C254" s="425"/>
      <c r="D254" s="1046" t="s">
        <v>566</v>
      </c>
      <c r="E254" s="900"/>
      <c r="F254" s="899" t="s">
        <v>897</v>
      </c>
      <c r="G254" s="985"/>
      <c r="H254" s="1046" t="s">
        <v>1249</v>
      </c>
      <c r="I254" s="910"/>
      <c r="J254" s="1046" t="s">
        <v>1250</v>
      </c>
      <c r="K254" s="910"/>
      <c r="L254" s="910"/>
      <c r="M254" s="900"/>
      <c r="N254" s="1046" t="s">
        <v>1251</v>
      </c>
      <c r="O254" s="910"/>
      <c r="P254" s="1046"/>
      <c r="Q254" s="910"/>
      <c r="R254" s="396"/>
      <c r="S254" s="402"/>
    </row>
    <row r="255" spans="2:19" ht="13.5">
      <c r="B255" s="426"/>
      <c r="C255" s="427" t="s">
        <v>565</v>
      </c>
      <c r="D255" s="1046" t="s">
        <v>564</v>
      </c>
      <c r="E255" s="900"/>
      <c r="F255" s="899" t="s">
        <v>900</v>
      </c>
      <c r="G255" s="985"/>
      <c r="H255" s="1046" t="s">
        <v>1242</v>
      </c>
      <c r="I255" s="910"/>
      <c r="J255" s="1046"/>
      <c r="K255" s="910"/>
      <c r="L255" s="1046"/>
      <c r="M255" s="910"/>
      <c r="N255" s="1046"/>
      <c r="O255" s="910"/>
      <c r="P255" s="1046"/>
      <c r="Q255" s="910"/>
      <c r="R255" s="396"/>
      <c r="S255" s="402"/>
    </row>
    <row r="256" spans="2:19" ht="13.5">
      <c r="B256" s="426"/>
      <c r="C256" s="425"/>
      <c r="D256" s="1046" t="s">
        <v>563</v>
      </c>
      <c r="E256" s="900"/>
      <c r="F256" s="899" t="s">
        <v>897</v>
      </c>
      <c r="G256" s="985"/>
      <c r="H256" s="1046" t="s">
        <v>1216</v>
      </c>
      <c r="I256" s="910"/>
      <c r="J256" s="1046" t="s">
        <v>1227</v>
      </c>
      <c r="K256" s="910"/>
      <c r="L256" s="1046" t="s">
        <v>1228</v>
      </c>
      <c r="M256" s="910"/>
      <c r="N256" s="1046"/>
      <c r="O256" s="910"/>
      <c r="P256" s="1046"/>
      <c r="Q256" s="910"/>
      <c r="R256" s="396"/>
      <c r="S256" s="402"/>
    </row>
    <row r="257" spans="2:19" ht="13.5">
      <c r="B257" s="1047" t="s">
        <v>1229</v>
      </c>
      <c r="C257" s="950"/>
      <c r="D257" s="950"/>
      <c r="E257" s="948"/>
      <c r="F257" s="989"/>
      <c r="G257" s="950"/>
      <c r="H257" s="950"/>
      <c r="I257" s="950"/>
      <c r="J257" s="950"/>
      <c r="K257" s="950"/>
      <c r="L257" s="950"/>
      <c r="M257" s="950"/>
      <c r="N257" s="950"/>
      <c r="O257" s="950"/>
      <c r="P257" s="950"/>
      <c r="Q257" s="950"/>
      <c r="R257" s="950"/>
      <c r="S257" s="951"/>
    </row>
    <row r="258" spans="2:19" ht="13.5">
      <c r="B258" s="1008" t="s">
        <v>1230</v>
      </c>
      <c r="C258" s="936"/>
      <c r="D258" s="936"/>
      <c r="E258" s="937"/>
      <c r="F258" s="1015"/>
      <c r="G258" s="936"/>
      <c r="H258" s="936"/>
      <c r="I258" s="936"/>
      <c r="J258" s="936"/>
      <c r="K258" s="936"/>
      <c r="L258" s="936"/>
      <c r="M258" s="936"/>
      <c r="N258" s="936"/>
      <c r="O258" s="936"/>
      <c r="P258" s="936"/>
      <c r="Q258" s="936"/>
      <c r="R258" s="936"/>
      <c r="S258" s="939"/>
    </row>
    <row r="259" spans="2:19" ht="14.25" thickBot="1">
      <c r="B259" s="1019"/>
      <c r="C259" s="944"/>
      <c r="D259" s="944"/>
      <c r="E259" s="942"/>
      <c r="F259" s="1000"/>
      <c r="G259" s="944"/>
      <c r="H259" s="944"/>
      <c r="I259" s="944"/>
      <c r="J259" s="944"/>
      <c r="K259" s="944"/>
      <c r="L259" s="944"/>
      <c r="M259" s="944"/>
      <c r="N259" s="944"/>
      <c r="O259" s="944"/>
      <c r="P259" s="944"/>
      <c r="Q259" s="944"/>
      <c r="R259" s="944"/>
      <c r="S259" s="945"/>
    </row>
    <row r="260" spans="2:19" ht="13.5">
      <c r="B260" s="415"/>
      <c r="C260" s="415"/>
      <c r="D260" s="415"/>
      <c r="E260" s="415"/>
      <c r="F260" s="415"/>
      <c r="G260" s="415"/>
      <c r="H260" s="415"/>
      <c r="I260" s="415"/>
      <c r="J260" s="415"/>
      <c r="K260" s="415"/>
      <c r="L260" s="415"/>
      <c r="M260" s="415"/>
      <c r="N260" s="415"/>
      <c r="O260" s="415"/>
      <c r="P260" s="415"/>
      <c r="Q260" s="415"/>
      <c r="R260" s="415"/>
      <c r="S260" s="415"/>
    </row>
  </sheetData>
  <sheetProtection/>
  <mergeCells count="571">
    <mergeCell ref="Q14:S14"/>
    <mergeCell ref="Q15:S15"/>
    <mergeCell ref="Q16:S16"/>
    <mergeCell ref="Q17:S17"/>
    <mergeCell ref="M37:N37"/>
    <mergeCell ref="M38:N38"/>
    <mergeCell ref="Q18:S18"/>
    <mergeCell ref="Q19:S19"/>
    <mergeCell ref="Q20:S20"/>
    <mergeCell ref="Q21:S21"/>
    <mergeCell ref="B36:G36"/>
    <mergeCell ref="B37:G37"/>
    <mergeCell ref="O10:P10"/>
    <mergeCell ref="O11:S11"/>
    <mergeCell ref="O12:P12"/>
    <mergeCell ref="O13:P13"/>
    <mergeCell ref="Q36:S36"/>
    <mergeCell ref="Q37:S37"/>
    <mergeCell ref="B32:S32"/>
    <mergeCell ref="B33:G33"/>
    <mergeCell ref="O7:P7"/>
    <mergeCell ref="O8:P8"/>
    <mergeCell ref="O9:P9"/>
    <mergeCell ref="Q38:S38"/>
    <mergeCell ref="P33:S33"/>
    <mergeCell ref="H33:I33"/>
    <mergeCell ref="M35:N35"/>
    <mergeCell ref="M36:N36"/>
    <mergeCell ref="H36:I36"/>
    <mergeCell ref="H37:I37"/>
    <mergeCell ref="H38:I38"/>
    <mergeCell ref="J34:K34"/>
    <mergeCell ref="R7:S7"/>
    <mergeCell ref="R8:S8"/>
    <mergeCell ref="R9:S9"/>
    <mergeCell ref="Q10:S10"/>
    <mergeCell ref="Q34:S34"/>
    <mergeCell ref="Q35:S35"/>
    <mergeCell ref="J37:K37"/>
    <mergeCell ref="J38:K38"/>
    <mergeCell ref="B24:D24"/>
    <mergeCell ref="B25:D25"/>
    <mergeCell ref="B38:G38"/>
    <mergeCell ref="M34:N34"/>
    <mergeCell ref="J33:L33"/>
    <mergeCell ref="M33:O33"/>
    <mergeCell ref="H34:I34"/>
    <mergeCell ref="H35:I35"/>
    <mergeCell ref="J35:K35"/>
    <mergeCell ref="J36:K36"/>
    <mergeCell ref="E20:E21"/>
    <mergeCell ref="B34:D34"/>
    <mergeCell ref="F34:G34"/>
    <mergeCell ref="F35:G35"/>
    <mergeCell ref="B18:D18"/>
    <mergeCell ref="B19:D19"/>
    <mergeCell ref="B20:D20"/>
    <mergeCell ref="B21:D21"/>
    <mergeCell ref="B22:D22"/>
    <mergeCell ref="B23:D23"/>
    <mergeCell ref="B12:D12"/>
    <mergeCell ref="B13:D13"/>
    <mergeCell ref="B14:D14"/>
    <mergeCell ref="B15:D15"/>
    <mergeCell ref="B16:D16"/>
    <mergeCell ref="B17:D17"/>
    <mergeCell ref="B6:D6"/>
    <mergeCell ref="B7:D7"/>
    <mergeCell ref="B8:D8"/>
    <mergeCell ref="B9:D9"/>
    <mergeCell ref="B10:D10"/>
    <mergeCell ref="B11:D11"/>
    <mergeCell ref="Q22:S22"/>
    <mergeCell ref="Q23:S23"/>
    <mergeCell ref="C44:E44"/>
    <mergeCell ref="F40:K40"/>
    <mergeCell ref="Q24:S24"/>
    <mergeCell ref="Q25:S25"/>
    <mergeCell ref="Q26:S26"/>
    <mergeCell ref="Q27:S27"/>
    <mergeCell ref="Q28:S28"/>
    <mergeCell ref="Q29:S29"/>
    <mergeCell ref="J44:K44"/>
    <mergeCell ref="F47:S47"/>
    <mergeCell ref="Q30:S30"/>
    <mergeCell ref="Q31:S31"/>
    <mergeCell ref="C40:E40"/>
    <mergeCell ref="C45:E45"/>
    <mergeCell ref="C46:E46"/>
    <mergeCell ref="C41:E41"/>
    <mergeCell ref="C42:E42"/>
    <mergeCell ref="C43:E43"/>
    <mergeCell ref="L43:M43"/>
    <mergeCell ref="N43:S43"/>
    <mergeCell ref="C47:E47"/>
    <mergeCell ref="G41:H41"/>
    <mergeCell ref="G42:H42"/>
    <mergeCell ref="G43:H43"/>
    <mergeCell ref="G44:H44"/>
    <mergeCell ref="J41:K41"/>
    <mergeCell ref="J42:K42"/>
    <mergeCell ref="J43:K43"/>
    <mergeCell ref="L44:M44"/>
    <mergeCell ref="N44:S44"/>
    <mergeCell ref="L40:M40"/>
    <mergeCell ref="N40:S40"/>
    <mergeCell ref="F45:S45"/>
    <mergeCell ref="F46:S46"/>
    <mergeCell ref="L41:M41"/>
    <mergeCell ref="N41:S41"/>
    <mergeCell ref="N42:S42"/>
    <mergeCell ref="L42:M42"/>
    <mergeCell ref="B48:D48"/>
    <mergeCell ref="B49:D49"/>
    <mergeCell ref="L48:M48"/>
    <mergeCell ref="L49:M49"/>
    <mergeCell ref="O48:S48"/>
    <mergeCell ref="O49:S49"/>
    <mergeCell ref="F48:K48"/>
    <mergeCell ref="F49:K49"/>
    <mergeCell ref="B50:D50"/>
    <mergeCell ref="B51:D51"/>
    <mergeCell ref="B52:D52"/>
    <mergeCell ref="B53:D53"/>
    <mergeCell ref="B54:D54"/>
    <mergeCell ref="F50:S50"/>
    <mergeCell ref="F51:S51"/>
    <mergeCell ref="F52:S52"/>
    <mergeCell ref="F53:S53"/>
    <mergeCell ref="F54:S54"/>
    <mergeCell ref="B55:D55"/>
    <mergeCell ref="E55:S55"/>
    <mergeCell ref="B78:D78"/>
    <mergeCell ref="B79:C79"/>
    <mergeCell ref="B80:C80"/>
    <mergeCell ref="B81:C81"/>
    <mergeCell ref="M81:O81"/>
    <mergeCell ref="L78:S78"/>
    <mergeCell ref="E78:K78"/>
    <mergeCell ref="E79:K79"/>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Q79:S79"/>
    <mergeCell ref="Q80:S80"/>
    <mergeCell ref="Q81:S81"/>
    <mergeCell ref="M79:O79"/>
    <mergeCell ref="M80:O80"/>
    <mergeCell ref="E80:K80"/>
    <mergeCell ref="E81:K81"/>
    <mergeCell ref="M82:O82"/>
    <mergeCell ref="M83:O83"/>
    <mergeCell ref="Q82:S82"/>
    <mergeCell ref="Q83:S83"/>
    <mergeCell ref="E82:K82"/>
    <mergeCell ref="E83:K83"/>
    <mergeCell ref="Q84:S84"/>
    <mergeCell ref="Q85:S85"/>
    <mergeCell ref="Q86:S86"/>
    <mergeCell ref="Q87:S87"/>
    <mergeCell ref="Q88:S88"/>
    <mergeCell ref="Q89:S89"/>
    <mergeCell ref="M84:O84"/>
    <mergeCell ref="M85:O85"/>
    <mergeCell ref="M86:O86"/>
    <mergeCell ref="M87:O87"/>
    <mergeCell ref="M88:O88"/>
    <mergeCell ref="M89:O89"/>
    <mergeCell ref="E84:K84"/>
    <mergeCell ref="E85:K85"/>
    <mergeCell ref="E86:K86"/>
    <mergeCell ref="E87:K87"/>
    <mergeCell ref="E90:K90"/>
    <mergeCell ref="E91:K91"/>
    <mergeCell ref="E88:K88"/>
    <mergeCell ref="E89:K89"/>
    <mergeCell ref="E92:K92"/>
    <mergeCell ref="E93:K93"/>
    <mergeCell ref="M94:O94"/>
    <mergeCell ref="M95:O95"/>
    <mergeCell ref="M92:S92"/>
    <mergeCell ref="M93:S93"/>
    <mergeCell ref="E94:K94"/>
    <mergeCell ref="E95:K95"/>
    <mergeCell ref="M90:O90"/>
    <mergeCell ref="M91:O91"/>
    <mergeCell ref="M96:O96"/>
    <mergeCell ref="P94:S94"/>
    <mergeCell ref="P95:S95"/>
    <mergeCell ref="P96:S96"/>
    <mergeCell ref="Q90:S90"/>
    <mergeCell ref="Q91:S91"/>
    <mergeCell ref="E96:K96"/>
    <mergeCell ref="E97:K97"/>
    <mergeCell ref="M97:O97"/>
    <mergeCell ref="P97:S97"/>
    <mergeCell ref="E98:K98"/>
    <mergeCell ref="M98:O98"/>
    <mergeCell ref="P98:S98"/>
    <mergeCell ref="E99:K99"/>
    <mergeCell ref="M99:O99"/>
    <mergeCell ref="P99:S99"/>
    <mergeCell ref="L100:L101"/>
    <mergeCell ref="M100:O101"/>
    <mergeCell ref="Q100:S100"/>
    <mergeCell ref="Q101:S101"/>
    <mergeCell ref="E100:K100"/>
    <mergeCell ref="E101:K101"/>
    <mergeCell ref="M102:O102"/>
    <mergeCell ref="P102:S102"/>
    <mergeCell ref="P103:S103"/>
    <mergeCell ref="M103:O103"/>
    <mergeCell ref="M105:O105"/>
    <mergeCell ref="M106:O106"/>
    <mergeCell ref="M104:O104"/>
    <mergeCell ref="P104:S104"/>
    <mergeCell ref="P105:S105"/>
    <mergeCell ref="P106:S106"/>
    <mergeCell ref="M107:O108"/>
    <mergeCell ref="Q107:S107"/>
    <mergeCell ref="Q108:S108"/>
    <mergeCell ref="M109:S109"/>
    <mergeCell ref="E102:K102"/>
    <mergeCell ref="E103:K103"/>
    <mergeCell ref="E104:K104"/>
    <mergeCell ref="E105:K105"/>
    <mergeCell ref="E106:K106"/>
    <mergeCell ref="E107:K107"/>
    <mergeCell ref="B99:C99"/>
    <mergeCell ref="M110:O110"/>
    <mergeCell ref="P110:S110"/>
    <mergeCell ref="M111:O111"/>
    <mergeCell ref="P111:S111"/>
    <mergeCell ref="M112:O112"/>
    <mergeCell ref="P112:S112"/>
    <mergeCell ref="E108:K108"/>
    <mergeCell ref="E109:K109"/>
    <mergeCell ref="L107:L108"/>
    <mergeCell ref="B110:D110"/>
    <mergeCell ref="B111:D111"/>
    <mergeCell ref="B112:D112"/>
    <mergeCell ref="B113:D113"/>
    <mergeCell ref="E110:K110"/>
    <mergeCell ref="E111:K111"/>
    <mergeCell ref="E112:K112"/>
    <mergeCell ref="E113:K113"/>
    <mergeCell ref="E114:K114"/>
    <mergeCell ref="E115:K115"/>
    <mergeCell ref="B114:D114"/>
    <mergeCell ref="B115:D115"/>
    <mergeCell ref="M113:S113"/>
    <mergeCell ref="M114:S114"/>
    <mergeCell ref="M115:S115"/>
    <mergeCell ref="B116:D116"/>
    <mergeCell ref="B118:D118"/>
    <mergeCell ref="B119:D119"/>
    <mergeCell ref="E116:K116"/>
    <mergeCell ref="E118:K118"/>
    <mergeCell ref="E119:K119"/>
    <mergeCell ref="B117:D117"/>
    <mergeCell ref="E117:K117"/>
    <mergeCell ref="R116:S116"/>
    <mergeCell ref="R117:S117"/>
    <mergeCell ref="R118:S118"/>
    <mergeCell ref="R119:S119"/>
    <mergeCell ref="M116:P116"/>
    <mergeCell ref="M117:P117"/>
    <mergeCell ref="M118:P118"/>
    <mergeCell ref="M119:P119"/>
    <mergeCell ref="B120:D120"/>
    <mergeCell ref="B121:D121"/>
    <mergeCell ref="E120:S120"/>
    <mergeCell ref="E121:S121"/>
    <mergeCell ref="B150:C150"/>
    <mergeCell ref="B151:C151"/>
    <mergeCell ref="L150:N150"/>
    <mergeCell ref="L151:N151"/>
    <mergeCell ref="O153:P153"/>
    <mergeCell ref="Q153:S153"/>
    <mergeCell ref="P150:S150"/>
    <mergeCell ref="P151:S151"/>
    <mergeCell ref="P152:S152"/>
    <mergeCell ref="B152:C152"/>
    <mergeCell ref="B153:C153"/>
    <mergeCell ref="E150:K150"/>
    <mergeCell ref="E151:K151"/>
    <mergeCell ref="E152:K152"/>
    <mergeCell ref="E154:N154"/>
    <mergeCell ref="E155:N155"/>
    <mergeCell ref="E156:N156"/>
    <mergeCell ref="E157:N157"/>
    <mergeCell ref="L152:N152"/>
    <mergeCell ref="L153:N153"/>
    <mergeCell ref="D153:F153"/>
    <mergeCell ref="G153:K153"/>
    <mergeCell ref="O154:S154"/>
    <mergeCell ref="O155:S155"/>
    <mergeCell ref="O156:S156"/>
    <mergeCell ref="O157:S157"/>
    <mergeCell ref="B158:C158"/>
    <mergeCell ref="B159:C159"/>
    <mergeCell ref="B154:C154"/>
    <mergeCell ref="B155:C155"/>
    <mergeCell ref="B156:C156"/>
    <mergeCell ref="B157:C157"/>
    <mergeCell ref="B160:C160"/>
    <mergeCell ref="E158:S158"/>
    <mergeCell ref="E159:S159"/>
    <mergeCell ref="E160:S160"/>
    <mergeCell ref="E161:S161"/>
    <mergeCell ref="E162:S162"/>
    <mergeCell ref="B161:C161"/>
    <mergeCell ref="B162:C162"/>
    <mergeCell ref="B163:C163"/>
    <mergeCell ref="B164:C164"/>
    <mergeCell ref="B165:C165"/>
    <mergeCell ref="B166:C166"/>
    <mergeCell ref="E163:S163"/>
    <mergeCell ref="E164:S164"/>
    <mergeCell ref="E165:S165"/>
    <mergeCell ref="E166:S166"/>
    <mergeCell ref="B167:C167"/>
    <mergeCell ref="E167:S167"/>
    <mergeCell ref="B168:C168"/>
    <mergeCell ref="E168:S168"/>
    <mergeCell ref="B169:C169"/>
    <mergeCell ref="E169:S169"/>
    <mergeCell ref="B170:C170"/>
    <mergeCell ref="E170:S170"/>
    <mergeCell ref="B171:C171"/>
    <mergeCell ref="B172:C172"/>
    <mergeCell ref="B173:C173"/>
    <mergeCell ref="B174:C174"/>
    <mergeCell ref="E171:S171"/>
    <mergeCell ref="E172:S172"/>
    <mergeCell ref="E173:S173"/>
    <mergeCell ref="E174:S174"/>
    <mergeCell ref="E175:S175"/>
    <mergeCell ref="E176:S176"/>
    <mergeCell ref="E185:S185"/>
    <mergeCell ref="E186:S186"/>
    <mergeCell ref="E187:S187"/>
    <mergeCell ref="E188:S188"/>
    <mergeCell ref="E182:S182"/>
    <mergeCell ref="E183:S183"/>
    <mergeCell ref="B175:C175"/>
    <mergeCell ref="B176:C176"/>
    <mergeCell ref="B177:C177"/>
    <mergeCell ref="E177:S177"/>
    <mergeCell ref="B198:B202"/>
    <mergeCell ref="E193:S193"/>
    <mergeCell ref="E194:S194"/>
    <mergeCell ref="C198:S198"/>
    <mergeCell ref="C199:S199"/>
    <mergeCell ref="E181:S181"/>
    <mergeCell ref="D187:D188"/>
    <mergeCell ref="E184:S184"/>
    <mergeCell ref="C204:O204"/>
    <mergeCell ref="C205:O205"/>
    <mergeCell ref="P203:S203"/>
    <mergeCell ref="P204:S204"/>
    <mergeCell ref="P205:S205"/>
    <mergeCell ref="E189:S189"/>
    <mergeCell ref="D190:D191"/>
    <mergeCell ref="E190:S191"/>
    <mergeCell ref="E192:S192"/>
    <mergeCell ref="C202:S202"/>
    <mergeCell ref="B221:C221"/>
    <mergeCell ref="D221:E221"/>
    <mergeCell ref="F221:G221"/>
    <mergeCell ref="H221:S221"/>
    <mergeCell ref="B222:C222"/>
    <mergeCell ref="B223:C223"/>
    <mergeCell ref="D222:E222"/>
    <mergeCell ref="D223:E223"/>
    <mergeCell ref="F222:G222"/>
    <mergeCell ref="F223:G223"/>
    <mergeCell ref="H222:I222"/>
    <mergeCell ref="H223:I223"/>
    <mergeCell ref="J222:K222"/>
    <mergeCell ref="J223:K223"/>
    <mergeCell ref="L222:M222"/>
    <mergeCell ref="L223:M223"/>
    <mergeCell ref="N222:O222"/>
    <mergeCell ref="P222:Q222"/>
    <mergeCell ref="N223:O223"/>
    <mergeCell ref="P223:Q223"/>
    <mergeCell ref="B224:C224"/>
    <mergeCell ref="D224:E224"/>
    <mergeCell ref="F224:G224"/>
    <mergeCell ref="H224:I224"/>
    <mergeCell ref="J224:K224"/>
    <mergeCell ref="L224:M224"/>
    <mergeCell ref="N224:O224"/>
    <mergeCell ref="P224:Q224"/>
    <mergeCell ref="B225:C225"/>
    <mergeCell ref="D225:E225"/>
    <mergeCell ref="F225:G225"/>
    <mergeCell ref="H225:I225"/>
    <mergeCell ref="J225:K225"/>
    <mergeCell ref="L225:M225"/>
    <mergeCell ref="N225:O225"/>
    <mergeCell ref="P225:Q225"/>
    <mergeCell ref="N227:O227"/>
    <mergeCell ref="D226:E226"/>
    <mergeCell ref="F226:G226"/>
    <mergeCell ref="H226:I226"/>
    <mergeCell ref="J226:K226"/>
    <mergeCell ref="L226:M226"/>
    <mergeCell ref="N226:O226"/>
    <mergeCell ref="N228:O228"/>
    <mergeCell ref="P226:Q226"/>
    <mergeCell ref="B226:C226"/>
    <mergeCell ref="B227:C227"/>
    <mergeCell ref="P227:R227"/>
    <mergeCell ref="H227:I227"/>
    <mergeCell ref="D227:E227"/>
    <mergeCell ref="F227:G227"/>
    <mergeCell ref="J227:K227"/>
    <mergeCell ref="L227:M227"/>
    <mergeCell ref="P228:Q228"/>
    <mergeCell ref="D229:E229"/>
    <mergeCell ref="F229:G229"/>
    <mergeCell ref="H229:I229"/>
    <mergeCell ref="N229:O229"/>
    <mergeCell ref="P229:Q229"/>
    <mergeCell ref="D228:E228"/>
    <mergeCell ref="F228:G228"/>
    <mergeCell ref="H228:I228"/>
    <mergeCell ref="J228:K228"/>
    <mergeCell ref="B228:C228"/>
    <mergeCell ref="B229:C229"/>
    <mergeCell ref="F230:G230"/>
    <mergeCell ref="H230:I230"/>
    <mergeCell ref="J230:K230"/>
    <mergeCell ref="L230:M230"/>
    <mergeCell ref="L228:M228"/>
    <mergeCell ref="N230:O230"/>
    <mergeCell ref="P230:Q230"/>
    <mergeCell ref="B230:E230"/>
    <mergeCell ref="J229:M229"/>
    <mergeCell ref="B231:E231"/>
    <mergeCell ref="B232:E232"/>
    <mergeCell ref="B233:E233"/>
    <mergeCell ref="F231:S231"/>
    <mergeCell ref="F232:S232"/>
    <mergeCell ref="F233:S233"/>
    <mergeCell ref="B237:C237"/>
    <mergeCell ref="D237:E237"/>
    <mergeCell ref="F237:G237"/>
    <mergeCell ref="H237:S237"/>
    <mergeCell ref="B238:C238"/>
    <mergeCell ref="D238:E238"/>
    <mergeCell ref="F238:G238"/>
    <mergeCell ref="H238:I238"/>
    <mergeCell ref="J238:K238"/>
    <mergeCell ref="L238:M238"/>
    <mergeCell ref="N238:O238"/>
    <mergeCell ref="P238:Q238"/>
    <mergeCell ref="P239:R239"/>
    <mergeCell ref="N239:O239"/>
    <mergeCell ref="L239:M239"/>
    <mergeCell ref="J239:K239"/>
    <mergeCell ref="F239:G239"/>
    <mergeCell ref="H239:I239"/>
    <mergeCell ref="D239:E239"/>
    <mergeCell ref="D240:E240"/>
    <mergeCell ref="D241:E241"/>
    <mergeCell ref="B239:C239"/>
    <mergeCell ref="B240:C240"/>
    <mergeCell ref="B241:C241"/>
    <mergeCell ref="F240:G240"/>
    <mergeCell ref="F241:G241"/>
    <mergeCell ref="H240:I240"/>
    <mergeCell ref="J240:K240"/>
    <mergeCell ref="L240:M240"/>
    <mergeCell ref="N240:O240"/>
    <mergeCell ref="P240:Q240"/>
    <mergeCell ref="H241:M241"/>
    <mergeCell ref="N241:O241"/>
    <mergeCell ref="P241:Q241"/>
    <mergeCell ref="D249:E249"/>
    <mergeCell ref="F249:G249"/>
    <mergeCell ref="H249:S249"/>
    <mergeCell ref="R241:S241"/>
    <mergeCell ref="B242:E242"/>
    <mergeCell ref="F242:G242"/>
    <mergeCell ref="H242:M242"/>
    <mergeCell ref="N242:R242"/>
    <mergeCell ref="B243:E243"/>
    <mergeCell ref="F243:S243"/>
    <mergeCell ref="D250:E250"/>
    <mergeCell ref="F250:G250"/>
    <mergeCell ref="H250:I250"/>
    <mergeCell ref="J250:K250"/>
    <mergeCell ref="L250:M250"/>
    <mergeCell ref="B244:E244"/>
    <mergeCell ref="F244:S244"/>
    <mergeCell ref="B245:E245"/>
    <mergeCell ref="F245:S245"/>
    <mergeCell ref="B249:C249"/>
    <mergeCell ref="N250:O250"/>
    <mergeCell ref="P250:Q250"/>
    <mergeCell ref="D251:E251"/>
    <mergeCell ref="D252:E252"/>
    <mergeCell ref="F251:G251"/>
    <mergeCell ref="F252:G252"/>
    <mergeCell ref="H251:K251"/>
    <mergeCell ref="L251:O251"/>
    <mergeCell ref="P251:Q251"/>
    <mergeCell ref="H252:I252"/>
    <mergeCell ref="J252:K252"/>
    <mergeCell ref="L252:M252"/>
    <mergeCell ref="N252:O252"/>
    <mergeCell ref="P252:Q252"/>
    <mergeCell ref="D253:E253"/>
    <mergeCell ref="D254:E254"/>
    <mergeCell ref="H253:I253"/>
    <mergeCell ref="J253:M253"/>
    <mergeCell ref="N253:O253"/>
    <mergeCell ref="P253:Q253"/>
    <mergeCell ref="D255:E255"/>
    <mergeCell ref="D256:E256"/>
    <mergeCell ref="F253:G253"/>
    <mergeCell ref="F254:G254"/>
    <mergeCell ref="F255:G255"/>
    <mergeCell ref="F256:G256"/>
    <mergeCell ref="F257:S257"/>
    <mergeCell ref="H254:I254"/>
    <mergeCell ref="J254:M254"/>
    <mergeCell ref="N254:O254"/>
    <mergeCell ref="P254:Q254"/>
    <mergeCell ref="H255:I255"/>
    <mergeCell ref="J255:K255"/>
    <mergeCell ref="L255:M255"/>
    <mergeCell ref="N255:O255"/>
    <mergeCell ref="P255:Q255"/>
    <mergeCell ref="B258:E258"/>
    <mergeCell ref="F258:S258"/>
    <mergeCell ref="B259:E259"/>
    <mergeCell ref="F259:S259"/>
    <mergeCell ref="H256:I256"/>
    <mergeCell ref="J256:K256"/>
    <mergeCell ref="L256:M256"/>
    <mergeCell ref="N256:O256"/>
    <mergeCell ref="P256:Q256"/>
    <mergeCell ref="B257:E257"/>
    <mergeCell ref="B76:S76"/>
    <mergeCell ref="B148:S148"/>
    <mergeCell ref="B179:S179"/>
    <mergeCell ref="B196:S196"/>
    <mergeCell ref="B219:S219"/>
    <mergeCell ref="B4:S4"/>
    <mergeCell ref="C200:S200"/>
    <mergeCell ref="C201:S201"/>
    <mergeCell ref="B203:B205"/>
    <mergeCell ref="C203:O203"/>
  </mergeCells>
  <printOptions/>
  <pageMargins left="0.9055118110236221" right="0.5118110236220472" top="0.9448818897637796" bottom="0.7480314960629921" header="0.31496062992125984" footer="0.31496062992125984"/>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B3:L56"/>
  <sheetViews>
    <sheetView zoomScalePageLayoutView="0" workbookViewId="0" topLeftCell="A1">
      <selection activeCell="B2" sqref="B2"/>
    </sheetView>
  </sheetViews>
  <sheetFormatPr defaultColWidth="9.00390625" defaultRowHeight="13.5"/>
  <sheetData>
    <row r="2" ht="14.25" thickBot="1"/>
    <row r="3" spans="2:10" ht="19.5" thickBot="1">
      <c r="B3" s="879" t="s">
        <v>396</v>
      </c>
      <c r="C3" s="1022"/>
      <c r="D3" s="1022"/>
      <c r="E3" s="1022"/>
      <c r="F3" s="1022"/>
      <c r="G3" s="1022"/>
      <c r="H3" s="1022"/>
      <c r="I3" s="1022"/>
      <c r="J3" s="1023"/>
    </row>
    <row r="4" ht="14.25" thickBot="1"/>
    <row r="5" spans="2:12" ht="13.5">
      <c r="B5" s="1061" t="s">
        <v>395</v>
      </c>
      <c r="C5" s="1100" t="s">
        <v>394</v>
      </c>
      <c r="D5" s="1035" t="s">
        <v>1298</v>
      </c>
      <c r="E5" s="1102"/>
      <c r="F5" s="1102"/>
      <c r="G5" s="1102"/>
      <c r="H5" s="1103"/>
      <c r="I5" s="270" t="s">
        <v>388</v>
      </c>
      <c r="J5" s="269" t="s">
        <v>387</v>
      </c>
      <c r="L5" s="580" t="s">
        <v>1252</v>
      </c>
    </row>
    <row r="6" spans="2:12" ht="14.25" thickBot="1">
      <c r="B6" s="1045"/>
      <c r="C6" s="1101"/>
      <c r="D6" s="1104"/>
      <c r="E6" s="1105"/>
      <c r="F6" s="1105"/>
      <c r="G6" s="1105"/>
      <c r="H6" s="892"/>
      <c r="I6" s="268" t="s">
        <v>382</v>
      </c>
      <c r="J6" s="267" t="s">
        <v>381</v>
      </c>
      <c r="L6" s="580" t="s">
        <v>1253</v>
      </c>
    </row>
    <row r="7" spans="2:12" ht="14.25" thickBot="1">
      <c r="B7" s="266"/>
      <c r="C7" s="260" t="s">
        <v>365</v>
      </c>
      <c r="D7" s="1094" t="s">
        <v>666</v>
      </c>
      <c r="E7" s="881"/>
      <c r="F7" s="881"/>
      <c r="G7" s="881"/>
      <c r="H7" s="1095"/>
      <c r="I7" s="259">
        <v>2.2</v>
      </c>
      <c r="J7" s="265">
        <v>610</v>
      </c>
      <c r="L7" s="580" t="s">
        <v>1254</v>
      </c>
    </row>
    <row r="8" spans="2:12" ht="13.5">
      <c r="B8" s="262" t="s">
        <v>380</v>
      </c>
      <c r="C8" s="1061" t="s">
        <v>363</v>
      </c>
      <c r="D8" s="1096" t="s">
        <v>667</v>
      </c>
      <c r="E8" s="1097"/>
      <c r="F8" s="1097"/>
      <c r="G8" s="956" t="s">
        <v>375</v>
      </c>
      <c r="H8" s="957"/>
      <c r="I8" s="264">
        <v>5.2</v>
      </c>
      <c r="J8" s="263" t="s">
        <v>379</v>
      </c>
      <c r="L8" s="580" t="s">
        <v>1255</v>
      </c>
    </row>
    <row r="9" spans="2:12" ht="14.25" thickBot="1">
      <c r="B9" s="262"/>
      <c r="C9" s="1045"/>
      <c r="D9" s="1098"/>
      <c r="E9" s="1099"/>
      <c r="F9" s="1099"/>
      <c r="G9" s="941" t="s">
        <v>378</v>
      </c>
      <c r="H9" s="942"/>
      <c r="I9" s="259">
        <v>3.12</v>
      </c>
      <c r="J9" s="258">
        <v>624</v>
      </c>
      <c r="L9" s="580" t="s">
        <v>1256</v>
      </c>
    </row>
    <row r="10" spans="2:12" ht="14.25" thickBot="1">
      <c r="B10" s="261"/>
      <c r="C10" s="260" t="s">
        <v>362</v>
      </c>
      <c r="D10" s="1094" t="s">
        <v>666</v>
      </c>
      <c r="E10" s="881"/>
      <c r="F10" s="881"/>
      <c r="G10" s="881"/>
      <c r="H10" s="1095"/>
      <c r="I10" s="259">
        <v>2.2</v>
      </c>
      <c r="J10" s="258">
        <v>610</v>
      </c>
      <c r="L10" s="580" t="s">
        <v>1257</v>
      </c>
    </row>
    <row r="11" spans="2:12" ht="14.25" thickBot="1">
      <c r="B11" s="257"/>
      <c r="C11" s="256" t="s">
        <v>361</v>
      </c>
      <c r="D11" s="255"/>
      <c r="E11" s="254"/>
      <c r="F11" s="254"/>
      <c r="G11" s="253"/>
      <c r="H11" s="252"/>
      <c r="I11" s="251">
        <f>I7+I8+I10</f>
        <v>9.600000000000001</v>
      </c>
      <c r="J11" s="250">
        <f>J7+J9+J10</f>
        <v>1844</v>
      </c>
      <c r="L11" s="580" t="s">
        <v>1258</v>
      </c>
    </row>
    <row r="12" spans="2:12" ht="14.25" thickBot="1">
      <c r="B12" s="266"/>
      <c r="C12" s="260" t="s">
        <v>365</v>
      </c>
      <c r="D12" s="1094" t="s">
        <v>666</v>
      </c>
      <c r="E12" s="881"/>
      <c r="F12" s="881"/>
      <c r="G12" s="881"/>
      <c r="H12" s="1095"/>
      <c r="I12" s="259">
        <v>2.2</v>
      </c>
      <c r="J12" s="265">
        <v>610</v>
      </c>
      <c r="L12" s="580" t="s">
        <v>1259</v>
      </c>
    </row>
    <row r="13" spans="2:12" ht="13.5">
      <c r="B13" s="262" t="s">
        <v>377</v>
      </c>
      <c r="C13" s="1061" t="s">
        <v>363</v>
      </c>
      <c r="D13" s="1096" t="s">
        <v>376</v>
      </c>
      <c r="E13" s="1097"/>
      <c r="F13" s="1097"/>
      <c r="G13" s="956" t="s">
        <v>375</v>
      </c>
      <c r="H13" s="957"/>
      <c r="I13" s="264">
        <v>2.6</v>
      </c>
      <c r="J13" s="263" t="s">
        <v>374</v>
      </c>
      <c r="L13" s="580" t="s">
        <v>1260</v>
      </c>
    </row>
    <row r="14" spans="2:12" ht="14.25" thickBot="1">
      <c r="B14" s="262"/>
      <c r="C14" s="1045"/>
      <c r="D14" s="1098"/>
      <c r="E14" s="1099"/>
      <c r="F14" s="1099"/>
      <c r="G14" s="941" t="s">
        <v>373</v>
      </c>
      <c r="H14" s="942"/>
      <c r="I14" s="259">
        <v>2.08</v>
      </c>
      <c r="J14" s="258">
        <v>416</v>
      </c>
      <c r="L14" s="580" t="s">
        <v>1261</v>
      </c>
    </row>
    <row r="15" spans="2:12" ht="14.25" thickBot="1">
      <c r="B15" s="261"/>
      <c r="C15" s="260" t="s">
        <v>362</v>
      </c>
      <c r="D15" s="1094" t="s">
        <v>666</v>
      </c>
      <c r="E15" s="881"/>
      <c r="F15" s="881"/>
      <c r="G15" s="881"/>
      <c r="H15" s="1095"/>
      <c r="I15" s="259">
        <v>2.2</v>
      </c>
      <c r="J15" s="258">
        <v>610</v>
      </c>
      <c r="L15" s="580" t="s">
        <v>1262</v>
      </c>
    </row>
    <row r="16" spans="2:12" ht="14.25" thickBot="1">
      <c r="B16" s="257"/>
      <c r="C16" s="256" t="s">
        <v>361</v>
      </c>
      <c r="D16" s="255"/>
      <c r="E16" s="254"/>
      <c r="F16" s="254"/>
      <c r="G16" s="253"/>
      <c r="H16" s="252"/>
      <c r="I16" s="251">
        <f>I12+I13+I15</f>
        <v>7.000000000000001</v>
      </c>
      <c r="J16" s="250">
        <f>J12+J14+J15</f>
        <v>1636</v>
      </c>
      <c r="L16" s="580" t="s">
        <v>1263</v>
      </c>
    </row>
    <row r="17" spans="2:12" ht="14.25" thickBot="1">
      <c r="B17" s="266"/>
      <c r="C17" s="260" t="s">
        <v>365</v>
      </c>
      <c r="D17" s="1094" t="s">
        <v>666</v>
      </c>
      <c r="E17" s="881"/>
      <c r="F17" s="881"/>
      <c r="G17" s="881"/>
      <c r="H17" s="1095"/>
      <c r="I17" s="259">
        <v>2.2</v>
      </c>
      <c r="J17" s="265">
        <v>610</v>
      </c>
      <c r="L17" s="580" t="s">
        <v>1264</v>
      </c>
    </row>
    <row r="18" spans="2:12" ht="13.5">
      <c r="B18" s="262" t="s">
        <v>372</v>
      </c>
      <c r="C18" s="1061" t="s">
        <v>363</v>
      </c>
      <c r="D18" s="1096"/>
      <c r="E18" s="1097"/>
      <c r="F18" s="1097"/>
      <c r="G18" s="956"/>
      <c r="H18" s="957"/>
      <c r="I18" s="264"/>
      <c r="J18" s="263"/>
      <c r="L18" s="580" t="s">
        <v>1265</v>
      </c>
    </row>
    <row r="19" spans="2:12" ht="14.25" thickBot="1">
      <c r="B19" s="262"/>
      <c r="C19" s="1045"/>
      <c r="D19" s="1098"/>
      <c r="E19" s="1099"/>
      <c r="F19" s="1099"/>
      <c r="G19" s="941"/>
      <c r="H19" s="942"/>
      <c r="I19" s="259"/>
      <c r="J19" s="258"/>
      <c r="L19" s="580" t="s">
        <v>1266</v>
      </c>
    </row>
    <row r="20" spans="2:12" ht="14.25" thickBot="1">
      <c r="B20" s="261"/>
      <c r="C20" s="260" t="s">
        <v>362</v>
      </c>
      <c r="D20" s="1094" t="s">
        <v>666</v>
      </c>
      <c r="E20" s="881"/>
      <c r="F20" s="881"/>
      <c r="G20" s="881"/>
      <c r="H20" s="1095"/>
      <c r="I20" s="259">
        <v>2.2</v>
      </c>
      <c r="J20" s="258">
        <v>610</v>
      </c>
      <c r="L20" s="580" t="s">
        <v>1267</v>
      </c>
    </row>
    <row r="21" spans="2:12" ht="14.25" thickBot="1">
      <c r="B21" s="257"/>
      <c r="C21" s="256" t="s">
        <v>361</v>
      </c>
      <c r="D21" s="255"/>
      <c r="E21" s="254"/>
      <c r="F21" s="254"/>
      <c r="G21" s="253"/>
      <c r="H21" s="252"/>
      <c r="I21" s="251">
        <f>I17+I18+I20</f>
        <v>4.4</v>
      </c>
      <c r="J21" s="250">
        <f>J17+J19+J20</f>
        <v>1220</v>
      </c>
      <c r="L21" s="580" t="s">
        <v>1268</v>
      </c>
    </row>
    <row r="22" spans="2:12" ht="14.25" thickBot="1">
      <c r="B22" s="266"/>
      <c r="C22" s="260" t="s">
        <v>365</v>
      </c>
      <c r="D22" s="1094"/>
      <c r="E22" s="881"/>
      <c r="F22" s="881"/>
      <c r="G22" s="881"/>
      <c r="H22" s="1095"/>
      <c r="I22" s="259"/>
      <c r="J22" s="265"/>
      <c r="L22" s="580" t="s">
        <v>1269</v>
      </c>
    </row>
    <row r="23" spans="2:12" ht="13.5">
      <c r="B23" s="262" t="s">
        <v>371</v>
      </c>
      <c r="C23" s="1061" t="s">
        <v>363</v>
      </c>
      <c r="D23" s="1096"/>
      <c r="E23" s="1097"/>
      <c r="F23" s="1097"/>
      <c r="G23" s="956"/>
      <c r="H23" s="957"/>
      <c r="I23" s="264"/>
      <c r="J23" s="263"/>
      <c r="L23" s="580" t="s">
        <v>1270</v>
      </c>
    </row>
    <row r="24" spans="2:12" ht="14.25" thickBot="1">
      <c r="B24" s="262"/>
      <c r="C24" s="1045"/>
      <c r="D24" s="1098"/>
      <c r="E24" s="1099"/>
      <c r="F24" s="1099"/>
      <c r="G24" s="941"/>
      <c r="H24" s="942"/>
      <c r="I24" s="259"/>
      <c r="J24" s="258"/>
      <c r="L24" s="580" t="s">
        <v>1271</v>
      </c>
    </row>
    <row r="25" spans="2:12" ht="14.25" thickBot="1">
      <c r="B25" s="261"/>
      <c r="C25" s="260" t="s">
        <v>362</v>
      </c>
      <c r="D25" s="1094"/>
      <c r="E25" s="881"/>
      <c r="F25" s="881"/>
      <c r="G25" s="881"/>
      <c r="H25" s="1095"/>
      <c r="I25" s="259"/>
      <c r="J25" s="258"/>
      <c r="L25" s="580" t="s">
        <v>1272</v>
      </c>
    </row>
    <row r="26" spans="2:12" ht="14.25" thickBot="1">
      <c r="B26" s="257"/>
      <c r="C26" s="256" t="s">
        <v>361</v>
      </c>
      <c r="D26" s="255"/>
      <c r="E26" s="254"/>
      <c r="F26" s="254"/>
      <c r="G26" s="253"/>
      <c r="H26" s="252"/>
      <c r="I26" s="251">
        <f>I22+I23+I25</f>
        <v>0</v>
      </c>
      <c r="J26" s="250">
        <f>J22+J24+J25</f>
        <v>0</v>
      </c>
      <c r="L26" s="580" t="s">
        <v>1273</v>
      </c>
    </row>
    <row r="27" spans="2:12" ht="14.25" thickBot="1">
      <c r="B27" s="266"/>
      <c r="C27" s="260" t="s">
        <v>365</v>
      </c>
      <c r="D27" s="1094"/>
      <c r="E27" s="881"/>
      <c r="F27" s="881"/>
      <c r="G27" s="881"/>
      <c r="H27" s="1095"/>
      <c r="I27" s="259"/>
      <c r="J27" s="265"/>
      <c r="L27" s="580" t="s">
        <v>1274</v>
      </c>
    </row>
    <row r="28" spans="2:12" ht="13.5">
      <c r="B28" s="262" t="s">
        <v>370</v>
      </c>
      <c r="C28" s="1061" t="s">
        <v>363</v>
      </c>
      <c r="D28" s="1096"/>
      <c r="E28" s="1097"/>
      <c r="F28" s="1097"/>
      <c r="G28" s="956"/>
      <c r="H28" s="957"/>
      <c r="I28" s="264"/>
      <c r="J28" s="263"/>
      <c r="L28" s="580" t="s">
        <v>1275</v>
      </c>
    </row>
    <row r="29" spans="2:12" ht="14.25" thickBot="1">
      <c r="B29" s="262"/>
      <c r="C29" s="1045"/>
      <c r="D29" s="1098"/>
      <c r="E29" s="1099"/>
      <c r="F29" s="1099"/>
      <c r="G29" s="941"/>
      <c r="H29" s="942"/>
      <c r="I29" s="259"/>
      <c r="J29" s="258"/>
      <c r="L29" s="580" t="s">
        <v>1276</v>
      </c>
    </row>
    <row r="30" spans="2:12" ht="14.25" thickBot="1">
      <c r="B30" s="261"/>
      <c r="C30" s="260" t="s">
        <v>362</v>
      </c>
      <c r="D30" s="1094"/>
      <c r="E30" s="881"/>
      <c r="F30" s="881"/>
      <c r="G30" s="881"/>
      <c r="H30" s="1095"/>
      <c r="I30" s="259"/>
      <c r="J30" s="258"/>
      <c r="L30" s="580" t="s">
        <v>1277</v>
      </c>
    </row>
    <row r="31" spans="2:12" ht="14.25" thickBot="1">
      <c r="B31" s="257"/>
      <c r="C31" s="256" t="s">
        <v>361</v>
      </c>
      <c r="D31" s="255"/>
      <c r="E31" s="254"/>
      <c r="F31" s="254"/>
      <c r="G31" s="253"/>
      <c r="H31" s="252"/>
      <c r="I31" s="251">
        <f>I27+I28+I30</f>
        <v>0</v>
      </c>
      <c r="J31" s="250">
        <f>J27+J29+J30</f>
        <v>0</v>
      </c>
      <c r="L31" s="580" t="s">
        <v>1278</v>
      </c>
    </row>
    <row r="32" spans="2:12" ht="14.25" thickBot="1">
      <c r="B32" s="266"/>
      <c r="C32" s="260" t="s">
        <v>365</v>
      </c>
      <c r="D32" s="1094"/>
      <c r="E32" s="881"/>
      <c r="F32" s="881"/>
      <c r="G32" s="881"/>
      <c r="H32" s="1095"/>
      <c r="I32" s="259"/>
      <c r="J32" s="265"/>
      <c r="L32" s="580" t="s">
        <v>1279</v>
      </c>
    </row>
    <row r="33" spans="2:12" ht="13.5">
      <c r="B33" s="262" t="s">
        <v>369</v>
      </c>
      <c r="C33" s="1061" t="s">
        <v>363</v>
      </c>
      <c r="D33" s="1096"/>
      <c r="E33" s="1097"/>
      <c r="F33" s="1097"/>
      <c r="G33" s="956"/>
      <c r="H33" s="957"/>
      <c r="I33" s="264"/>
      <c r="J33" s="263"/>
      <c r="L33" s="580" t="s">
        <v>1280</v>
      </c>
    </row>
    <row r="34" spans="2:12" ht="14.25" thickBot="1">
      <c r="B34" s="262"/>
      <c r="C34" s="1045"/>
      <c r="D34" s="1098"/>
      <c r="E34" s="1099"/>
      <c r="F34" s="1099"/>
      <c r="G34" s="941"/>
      <c r="H34" s="942"/>
      <c r="I34" s="259"/>
      <c r="J34" s="258"/>
      <c r="L34" s="580" t="s">
        <v>1281</v>
      </c>
    </row>
    <row r="35" spans="2:12" ht="14.25" thickBot="1">
      <c r="B35" s="261"/>
      <c r="C35" s="260" t="s">
        <v>362</v>
      </c>
      <c r="D35" s="1094"/>
      <c r="E35" s="881"/>
      <c r="F35" s="881"/>
      <c r="G35" s="881"/>
      <c r="H35" s="1095"/>
      <c r="I35" s="259"/>
      <c r="J35" s="258"/>
      <c r="L35" s="580" t="s">
        <v>1282</v>
      </c>
    </row>
    <row r="36" spans="2:12" ht="14.25" thickBot="1">
      <c r="B36" s="257"/>
      <c r="C36" s="256" t="s">
        <v>361</v>
      </c>
      <c r="D36" s="255"/>
      <c r="E36" s="254"/>
      <c r="F36" s="254"/>
      <c r="G36" s="253"/>
      <c r="H36" s="252"/>
      <c r="I36" s="251">
        <f>I32+I33+I35</f>
        <v>0</v>
      </c>
      <c r="J36" s="250">
        <f>J32+J34+J35</f>
        <v>0</v>
      </c>
      <c r="L36" s="580" t="s">
        <v>1283</v>
      </c>
    </row>
    <row r="37" spans="2:12" ht="14.25" thickBot="1">
      <c r="B37" s="266"/>
      <c r="C37" s="260" t="s">
        <v>365</v>
      </c>
      <c r="D37" s="1094"/>
      <c r="E37" s="881"/>
      <c r="F37" s="881"/>
      <c r="G37" s="881"/>
      <c r="H37" s="1095"/>
      <c r="I37" s="259"/>
      <c r="J37" s="265"/>
      <c r="L37" s="580" t="s">
        <v>1284</v>
      </c>
    </row>
    <row r="38" spans="2:12" ht="13.5">
      <c r="B38" s="262" t="s">
        <v>368</v>
      </c>
      <c r="C38" s="1061" t="s">
        <v>363</v>
      </c>
      <c r="D38" s="1096"/>
      <c r="E38" s="1097"/>
      <c r="F38" s="1097"/>
      <c r="G38" s="956"/>
      <c r="H38" s="957"/>
      <c r="I38" s="264"/>
      <c r="J38" s="263"/>
      <c r="L38" s="580" t="s">
        <v>1285</v>
      </c>
    </row>
    <row r="39" spans="2:12" ht="14.25" thickBot="1">
      <c r="B39" s="262"/>
      <c r="C39" s="1045"/>
      <c r="D39" s="1098"/>
      <c r="E39" s="1099"/>
      <c r="F39" s="1099"/>
      <c r="G39" s="941"/>
      <c r="H39" s="942"/>
      <c r="I39" s="259"/>
      <c r="J39" s="258"/>
      <c r="L39" s="580" t="s">
        <v>1286</v>
      </c>
    </row>
    <row r="40" spans="2:12" ht="14.25" thickBot="1">
      <c r="B40" s="261"/>
      <c r="C40" s="260" t="s">
        <v>362</v>
      </c>
      <c r="D40" s="1094"/>
      <c r="E40" s="881"/>
      <c r="F40" s="881"/>
      <c r="G40" s="881"/>
      <c r="H40" s="1095"/>
      <c r="I40" s="259"/>
      <c r="J40" s="258"/>
      <c r="L40" s="580" t="s">
        <v>1287</v>
      </c>
    </row>
    <row r="41" spans="2:12" ht="14.25" thickBot="1">
      <c r="B41" s="257"/>
      <c r="C41" s="256" t="s">
        <v>361</v>
      </c>
      <c r="D41" s="255"/>
      <c r="E41" s="254"/>
      <c r="F41" s="254"/>
      <c r="G41" s="253"/>
      <c r="H41" s="252"/>
      <c r="I41" s="251">
        <f>I37+I38+I40</f>
        <v>0</v>
      </c>
      <c r="J41" s="250">
        <f>J37+J39+J40</f>
        <v>0</v>
      </c>
      <c r="L41" s="580" t="s">
        <v>1288</v>
      </c>
    </row>
    <row r="42" spans="2:12" ht="14.25" thickBot="1">
      <c r="B42" s="266"/>
      <c r="C42" s="260" t="s">
        <v>365</v>
      </c>
      <c r="D42" s="1094"/>
      <c r="E42" s="881"/>
      <c r="F42" s="881"/>
      <c r="G42" s="881"/>
      <c r="H42" s="1095"/>
      <c r="I42" s="259"/>
      <c r="J42" s="265"/>
      <c r="L42" s="580" t="s">
        <v>1289</v>
      </c>
    </row>
    <row r="43" spans="2:12" ht="13.5">
      <c r="B43" s="262" t="s">
        <v>367</v>
      </c>
      <c r="C43" s="1061" t="s">
        <v>363</v>
      </c>
      <c r="D43" s="1096"/>
      <c r="E43" s="1097"/>
      <c r="F43" s="1097"/>
      <c r="G43" s="956"/>
      <c r="H43" s="957"/>
      <c r="I43" s="264"/>
      <c r="J43" s="263"/>
      <c r="L43" s="580" t="s">
        <v>1290</v>
      </c>
    </row>
    <row r="44" spans="2:12" ht="14.25" thickBot="1">
      <c r="B44" s="262"/>
      <c r="C44" s="1045"/>
      <c r="D44" s="1098"/>
      <c r="E44" s="1099"/>
      <c r="F44" s="1099"/>
      <c r="G44" s="941"/>
      <c r="H44" s="942"/>
      <c r="I44" s="259"/>
      <c r="J44" s="258"/>
      <c r="L44" s="580" t="s">
        <v>1291</v>
      </c>
    </row>
    <row r="45" spans="2:12" ht="14.25" thickBot="1">
      <c r="B45" s="261"/>
      <c r="C45" s="260" t="s">
        <v>362</v>
      </c>
      <c r="D45" s="1094"/>
      <c r="E45" s="881"/>
      <c r="F45" s="881"/>
      <c r="G45" s="881"/>
      <c r="H45" s="1095"/>
      <c r="I45" s="259"/>
      <c r="J45" s="258"/>
      <c r="L45" s="580" t="s">
        <v>1292</v>
      </c>
    </row>
    <row r="46" spans="2:12" ht="14.25" thickBot="1">
      <c r="B46" s="257"/>
      <c r="C46" s="256" t="s">
        <v>361</v>
      </c>
      <c r="D46" s="255"/>
      <c r="E46" s="254"/>
      <c r="F46" s="254"/>
      <c r="G46" s="253"/>
      <c r="H46" s="252"/>
      <c r="I46" s="251">
        <f>I42+I43+I45</f>
        <v>0</v>
      </c>
      <c r="J46" s="250">
        <f>J42+J44+J45</f>
        <v>0</v>
      </c>
      <c r="L46" s="580" t="s">
        <v>1293</v>
      </c>
    </row>
    <row r="47" spans="2:12" ht="14.25" thickBot="1">
      <c r="B47" s="266"/>
      <c r="C47" s="260" t="s">
        <v>365</v>
      </c>
      <c r="D47" s="1094"/>
      <c r="E47" s="881"/>
      <c r="F47" s="881"/>
      <c r="G47" s="881"/>
      <c r="H47" s="1095"/>
      <c r="I47" s="259"/>
      <c r="J47" s="265"/>
      <c r="L47" s="580" t="s">
        <v>1294</v>
      </c>
    </row>
    <row r="48" spans="2:12" ht="13.5">
      <c r="B48" s="262" t="s">
        <v>366</v>
      </c>
      <c r="C48" s="1061" t="s">
        <v>363</v>
      </c>
      <c r="D48" s="1096"/>
      <c r="E48" s="1097"/>
      <c r="F48" s="1097"/>
      <c r="G48" s="956"/>
      <c r="H48" s="957"/>
      <c r="I48" s="264"/>
      <c r="J48" s="263"/>
      <c r="L48" s="580" t="s">
        <v>1295</v>
      </c>
    </row>
    <row r="49" spans="2:12" ht="14.25" thickBot="1">
      <c r="B49" s="262"/>
      <c r="C49" s="1045"/>
      <c r="D49" s="1098"/>
      <c r="E49" s="1099"/>
      <c r="F49" s="1099"/>
      <c r="G49" s="941"/>
      <c r="H49" s="942"/>
      <c r="I49" s="259"/>
      <c r="J49" s="258"/>
      <c r="L49" s="580" t="s">
        <v>1296</v>
      </c>
    </row>
    <row r="50" spans="2:10" ht="14.25" thickBot="1">
      <c r="B50" s="261"/>
      <c r="C50" s="260" t="s">
        <v>362</v>
      </c>
      <c r="D50" s="1094"/>
      <c r="E50" s="881"/>
      <c r="F50" s="881"/>
      <c r="G50" s="881"/>
      <c r="H50" s="1095"/>
      <c r="I50" s="259"/>
      <c r="J50" s="258"/>
    </row>
    <row r="51" spans="2:10" ht="14.25" thickBot="1">
      <c r="B51" s="257"/>
      <c r="C51" s="256" t="s">
        <v>361</v>
      </c>
      <c r="D51" s="255"/>
      <c r="E51" s="254"/>
      <c r="F51" s="254"/>
      <c r="G51" s="253"/>
      <c r="H51" s="252"/>
      <c r="I51" s="251">
        <f>I47+I48+I50</f>
        <v>0</v>
      </c>
      <c r="J51" s="250">
        <f>J47+J49+J50</f>
        <v>0</v>
      </c>
    </row>
    <row r="52" spans="2:10" ht="14.25" thickBot="1">
      <c r="B52" s="266"/>
      <c r="C52" s="260" t="s">
        <v>365</v>
      </c>
      <c r="D52" s="1094"/>
      <c r="E52" s="881"/>
      <c r="F52" s="881"/>
      <c r="G52" s="881"/>
      <c r="H52" s="1095"/>
      <c r="I52" s="259"/>
      <c r="J52" s="265"/>
    </row>
    <row r="53" spans="2:10" ht="13.5">
      <c r="B53" s="262" t="s">
        <v>364</v>
      </c>
      <c r="C53" s="1061" t="s">
        <v>363</v>
      </c>
      <c r="D53" s="1096"/>
      <c r="E53" s="1097"/>
      <c r="F53" s="1097"/>
      <c r="G53" s="956"/>
      <c r="H53" s="957"/>
      <c r="I53" s="264"/>
      <c r="J53" s="263"/>
    </row>
    <row r="54" spans="2:10" ht="14.25" thickBot="1">
      <c r="B54" s="262"/>
      <c r="C54" s="1045"/>
      <c r="D54" s="1098"/>
      <c r="E54" s="1099"/>
      <c r="F54" s="1099"/>
      <c r="G54" s="941"/>
      <c r="H54" s="942"/>
      <c r="I54" s="259"/>
      <c r="J54" s="258"/>
    </row>
    <row r="55" spans="2:10" ht="14.25" thickBot="1">
      <c r="B55" s="261"/>
      <c r="C55" s="260" t="s">
        <v>362</v>
      </c>
      <c r="D55" s="1094"/>
      <c r="E55" s="881"/>
      <c r="F55" s="881"/>
      <c r="G55" s="881"/>
      <c r="H55" s="1095"/>
      <c r="I55" s="259"/>
      <c r="J55" s="258"/>
    </row>
    <row r="56" spans="2:10" ht="14.25" thickBot="1">
      <c r="B56" s="257"/>
      <c r="C56" s="256" t="s">
        <v>361</v>
      </c>
      <c r="D56" s="255"/>
      <c r="E56" s="254"/>
      <c r="F56" s="254"/>
      <c r="G56" s="253"/>
      <c r="H56" s="252"/>
      <c r="I56" s="251">
        <f>I52+I53+I55</f>
        <v>0</v>
      </c>
      <c r="J56" s="250">
        <f>J52+J54+J55</f>
        <v>0</v>
      </c>
    </row>
  </sheetData>
  <sheetProtection/>
  <mergeCells count="64">
    <mergeCell ref="B3:J3"/>
    <mergeCell ref="B5:B6"/>
    <mergeCell ref="C5:C6"/>
    <mergeCell ref="C8:C9"/>
    <mergeCell ref="G8:H8"/>
    <mergeCell ref="G9:H9"/>
    <mergeCell ref="D7:H7"/>
    <mergeCell ref="D5:H6"/>
    <mergeCell ref="D10:H10"/>
    <mergeCell ref="D8:F9"/>
    <mergeCell ref="D12:H12"/>
    <mergeCell ref="C13:C14"/>
    <mergeCell ref="D13:F14"/>
    <mergeCell ref="G13:H13"/>
    <mergeCell ref="G14:H14"/>
    <mergeCell ref="D15:H15"/>
    <mergeCell ref="D17:H17"/>
    <mergeCell ref="C18:C19"/>
    <mergeCell ref="D18:F19"/>
    <mergeCell ref="G18:H18"/>
    <mergeCell ref="G19:H19"/>
    <mergeCell ref="D20:H20"/>
    <mergeCell ref="D22:H22"/>
    <mergeCell ref="C23:C24"/>
    <mergeCell ref="D23:F24"/>
    <mergeCell ref="G23:H23"/>
    <mergeCell ref="G24:H24"/>
    <mergeCell ref="D25:H25"/>
    <mergeCell ref="D27:H27"/>
    <mergeCell ref="C28:C29"/>
    <mergeCell ref="D28:F29"/>
    <mergeCell ref="G28:H28"/>
    <mergeCell ref="G29:H29"/>
    <mergeCell ref="D30:H30"/>
    <mergeCell ref="D32:H32"/>
    <mergeCell ref="C33:C34"/>
    <mergeCell ref="D33:F34"/>
    <mergeCell ref="G33:H33"/>
    <mergeCell ref="G34:H34"/>
    <mergeCell ref="D35:H35"/>
    <mergeCell ref="D37:H37"/>
    <mergeCell ref="C38:C39"/>
    <mergeCell ref="D38:F39"/>
    <mergeCell ref="G38:H38"/>
    <mergeCell ref="G39:H39"/>
    <mergeCell ref="D40:H40"/>
    <mergeCell ref="D42:H42"/>
    <mergeCell ref="C43:C44"/>
    <mergeCell ref="D43:F44"/>
    <mergeCell ref="G43:H43"/>
    <mergeCell ref="G44:H44"/>
    <mergeCell ref="D45:H45"/>
    <mergeCell ref="D47:H47"/>
    <mergeCell ref="C48:C49"/>
    <mergeCell ref="D48:F49"/>
    <mergeCell ref="G48:H48"/>
    <mergeCell ref="G49:H49"/>
    <mergeCell ref="D55:H55"/>
    <mergeCell ref="D50:H50"/>
    <mergeCell ref="D52:H52"/>
    <mergeCell ref="C53:C54"/>
    <mergeCell ref="D53:F54"/>
    <mergeCell ref="G53:H53"/>
    <mergeCell ref="G54:H54"/>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3:S66"/>
  <sheetViews>
    <sheetView zoomScalePageLayoutView="0" workbookViewId="0" topLeftCell="A1">
      <selection activeCell="B1" sqref="B1"/>
    </sheetView>
  </sheetViews>
  <sheetFormatPr defaultColWidth="9.00390625" defaultRowHeight="13.5"/>
  <cols>
    <col min="1" max="1" width="4.375" style="0" customWidth="1"/>
    <col min="2" max="2" width="2.75390625" style="0" customWidth="1"/>
    <col min="3" max="4" width="8.50390625" style="0" customWidth="1"/>
    <col min="5" max="5" width="11.00390625" style="0" customWidth="1"/>
    <col min="6" max="6" width="5.00390625" style="0" customWidth="1"/>
    <col min="7" max="7" width="11.00390625" style="0" customWidth="1"/>
    <col min="8" max="8" width="9.00390625" style="0" customWidth="1"/>
    <col min="9" max="9" width="11.00390625" style="0" customWidth="1"/>
    <col min="10" max="10" width="9.00390625" style="0" customWidth="1"/>
    <col min="11" max="11" width="11.00390625" style="0" customWidth="1"/>
    <col min="12" max="12" width="4.375" style="0" customWidth="1"/>
    <col min="13" max="13" width="8.75390625" style="0" customWidth="1"/>
  </cols>
  <sheetData>
    <row r="2" ht="14.25" thickBot="1"/>
    <row r="3" spans="2:13" ht="19.5" thickBot="1">
      <c r="B3" s="879" t="s">
        <v>665</v>
      </c>
      <c r="C3" s="1022"/>
      <c r="D3" s="1022"/>
      <c r="E3" s="1022"/>
      <c r="F3" s="1022"/>
      <c r="G3" s="1022"/>
      <c r="H3" s="1022"/>
      <c r="I3" s="1022"/>
      <c r="J3" s="1022"/>
      <c r="K3" s="1022"/>
      <c r="L3" s="1022"/>
      <c r="M3" s="1023"/>
    </row>
    <row r="4" ht="14.25" thickBot="1"/>
    <row r="5" spans="2:19" ht="13.5">
      <c r="B5" s="1106" t="s">
        <v>737</v>
      </c>
      <c r="C5" s="981"/>
      <c r="D5" s="981"/>
      <c r="E5" s="981"/>
      <c r="F5" s="981"/>
      <c r="G5" s="981"/>
      <c r="H5" s="981"/>
      <c r="I5" s="981"/>
      <c r="J5" s="981"/>
      <c r="K5" s="981"/>
      <c r="L5" s="981"/>
      <c r="M5" s="978"/>
      <c r="O5" s="465"/>
      <c r="P5" s="531"/>
      <c r="Q5" s="1028" t="s">
        <v>1303</v>
      </c>
      <c r="R5" s="910"/>
      <c r="S5" s="900"/>
    </row>
    <row r="6" spans="2:19" ht="13.5">
      <c r="B6" s="484"/>
      <c r="C6" s="420" t="s">
        <v>1320</v>
      </c>
      <c r="D6" s="420" t="s">
        <v>1319</v>
      </c>
      <c r="E6" s="420" t="s">
        <v>1318</v>
      </c>
      <c r="F6" s="581" t="s">
        <v>1299</v>
      </c>
      <c r="G6" s="420" t="s">
        <v>1317</v>
      </c>
      <c r="H6" s="420" t="s">
        <v>663</v>
      </c>
      <c r="I6" s="420" t="s">
        <v>1316</v>
      </c>
      <c r="J6" s="420" t="s">
        <v>662</v>
      </c>
      <c r="K6" s="420" t="s">
        <v>1315</v>
      </c>
      <c r="L6" s="422" t="s">
        <v>661</v>
      </c>
      <c r="M6" s="470" t="s">
        <v>660</v>
      </c>
      <c r="O6" s="464"/>
      <c r="P6" s="404"/>
      <c r="Q6" s="424" t="s">
        <v>1304</v>
      </c>
      <c r="R6" s="424" t="s">
        <v>1305</v>
      </c>
      <c r="S6" s="424" t="s">
        <v>1306</v>
      </c>
    </row>
    <row r="7" spans="2:19" ht="13.5">
      <c r="B7" s="279"/>
      <c r="C7" s="285">
        <v>9.1</v>
      </c>
      <c r="D7" s="285">
        <v>4.55</v>
      </c>
      <c r="E7" s="285">
        <f aca="true" t="shared" si="0" ref="E7:E12">C7*D7</f>
        <v>41.404999999999994</v>
      </c>
      <c r="F7" s="415">
        <v>1.43</v>
      </c>
      <c r="G7" s="285">
        <f aca="true" t="shared" si="1" ref="G7:G12">E7*F7</f>
        <v>59.20914999999999</v>
      </c>
      <c r="H7" s="285">
        <v>4.55</v>
      </c>
      <c r="I7" s="285">
        <f aca="true" t="shared" si="2" ref="I7:I12">G7*H7</f>
        <v>269.40163249999995</v>
      </c>
      <c r="J7" s="285">
        <v>6.825</v>
      </c>
      <c r="K7" s="285">
        <f aca="true" t="shared" si="3" ref="K7:K12">G7*J7</f>
        <v>404.1024487499999</v>
      </c>
      <c r="L7" s="289" t="s">
        <v>1314</v>
      </c>
      <c r="M7" s="418" t="s">
        <v>659</v>
      </c>
      <c r="O7" s="408"/>
      <c r="P7" s="424" t="s">
        <v>1307</v>
      </c>
      <c r="Q7" s="582">
        <v>1.43</v>
      </c>
      <c r="R7" s="582"/>
      <c r="S7" s="582"/>
    </row>
    <row r="8" spans="2:19" ht="13.5">
      <c r="B8" s="279"/>
      <c r="C8" s="285">
        <v>9.1</v>
      </c>
      <c r="D8" s="285">
        <v>4.55</v>
      </c>
      <c r="E8" s="285">
        <f t="shared" si="0"/>
        <v>41.404999999999994</v>
      </c>
      <c r="F8" s="415">
        <v>1.43</v>
      </c>
      <c r="G8" s="285">
        <f t="shared" si="1"/>
        <v>59.20914999999999</v>
      </c>
      <c r="H8" s="285">
        <v>4.55</v>
      </c>
      <c r="I8" s="285">
        <f t="shared" si="2"/>
        <v>269.40163249999995</v>
      </c>
      <c r="J8" s="285">
        <v>2.275</v>
      </c>
      <c r="K8" s="285">
        <f t="shared" si="3"/>
        <v>134.70081624999997</v>
      </c>
      <c r="L8" s="289" t="s">
        <v>1314</v>
      </c>
      <c r="M8" s="418" t="s">
        <v>655</v>
      </c>
      <c r="O8" s="427" t="s">
        <v>473</v>
      </c>
      <c r="P8" s="424" t="s">
        <v>1308</v>
      </c>
      <c r="Q8" s="582">
        <v>2.15</v>
      </c>
      <c r="R8" s="582">
        <v>1.43</v>
      </c>
      <c r="S8" s="582"/>
    </row>
    <row r="9" spans="2:19" ht="13.5">
      <c r="B9" s="279"/>
      <c r="C9" s="285">
        <v>5.46</v>
      </c>
      <c r="D9" s="285">
        <v>4.55</v>
      </c>
      <c r="E9" s="285">
        <f t="shared" si="0"/>
        <v>24.843</v>
      </c>
      <c r="F9" s="415">
        <v>1.43</v>
      </c>
      <c r="G9" s="285">
        <f t="shared" si="1"/>
        <v>35.52549</v>
      </c>
      <c r="H9" s="285">
        <v>11.83</v>
      </c>
      <c r="I9" s="285">
        <f t="shared" si="2"/>
        <v>420.2665467</v>
      </c>
      <c r="J9" s="285">
        <v>6.825</v>
      </c>
      <c r="K9" s="285">
        <f t="shared" si="3"/>
        <v>242.46146925</v>
      </c>
      <c r="L9" s="289" t="s">
        <v>1314</v>
      </c>
      <c r="M9" s="418" t="s">
        <v>658</v>
      </c>
      <c r="O9" s="406"/>
      <c r="P9" s="424" t="s">
        <v>1309</v>
      </c>
      <c r="Q9" s="582">
        <v>2.15</v>
      </c>
      <c r="R9" s="582">
        <v>2.15</v>
      </c>
      <c r="S9" s="582">
        <v>1.43</v>
      </c>
    </row>
    <row r="10" spans="2:19" ht="13.5">
      <c r="B10" s="279"/>
      <c r="C10" s="285">
        <v>5.46</v>
      </c>
      <c r="D10" s="285">
        <v>4.55</v>
      </c>
      <c r="E10" s="285">
        <f t="shared" si="0"/>
        <v>24.843</v>
      </c>
      <c r="F10" s="415">
        <v>1.43</v>
      </c>
      <c r="G10" s="285">
        <f t="shared" si="1"/>
        <v>35.52549</v>
      </c>
      <c r="H10" s="285">
        <v>11.83</v>
      </c>
      <c r="I10" s="285">
        <f t="shared" si="2"/>
        <v>420.2665467</v>
      </c>
      <c r="J10" s="285">
        <v>2.275</v>
      </c>
      <c r="K10" s="285">
        <f t="shared" si="3"/>
        <v>80.82048975</v>
      </c>
      <c r="L10" s="289" t="s">
        <v>1314</v>
      </c>
      <c r="M10" s="418" t="s">
        <v>657</v>
      </c>
      <c r="O10" s="408"/>
      <c r="P10" s="424" t="s">
        <v>1307</v>
      </c>
      <c r="Q10" s="582">
        <v>2</v>
      </c>
      <c r="R10" s="582"/>
      <c r="S10" s="582"/>
    </row>
    <row r="11" spans="2:19" ht="13.5">
      <c r="B11" s="279"/>
      <c r="C11" s="285">
        <v>9.1</v>
      </c>
      <c r="D11" s="285">
        <v>4.55</v>
      </c>
      <c r="E11" s="285">
        <f t="shared" si="0"/>
        <v>41.404999999999994</v>
      </c>
      <c r="F11" s="415">
        <v>1.43</v>
      </c>
      <c r="G11" s="285">
        <f t="shared" si="1"/>
        <v>59.20914999999999</v>
      </c>
      <c r="H11" s="285">
        <v>19.11</v>
      </c>
      <c r="I11" s="285">
        <f t="shared" si="2"/>
        <v>1131.4868564999997</v>
      </c>
      <c r="J11" s="285">
        <v>6.825</v>
      </c>
      <c r="K11" s="285">
        <f t="shared" si="3"/>
        <v>404.1024487499999</v>
      </c>
      <c r="L11" s="289" t="s">
        <v>1314</v>
      </c>
      <c r="M11" s="418" t="s">
        <v>656</v>
      </c>
      <c r="O11" s="427" t="s">
        <v>812</v>
      </c>
      <c r="P11" s="424" t="s">
        <v>1308</v>
      </c>
      <c r="Q11" s="582">
        <v>2.6</v>
      </c>
      <c r="R11" s="582">
        <v>2</v>
      </c>
      <c r="S11" s="582"/>
    </row>
    <row r="12" spans="2:19" ht="13.5">
      <c r="B12" s="279"/>
      <c r="C12" s="285">
        <v>9.1</v>
      </c>
      <c r="D12" s="285">
        <v>4.55</v>
      </c>
      <c r="E12" s="285">
        <f t="shared" si="0"/>
        <v>41.404999999999994</v>
      </c>
      <c r="F12" s="415">
        <v>1.43</v>
      </c>
      <c r="G12" s="285">
        <f t="shared" si="1"/>
        <v>59.20914999999999</v>
      </c>
      <c r="H12" s="285">
        <v>19.11</v>
      </c>
      <c r="I12" s="285">
        <f t="shared" si="2"/>
        <v>1131.4868564999997</v>
      </c>
      <c r="J12" s="285">
        <v>2.275</v>
      </c>
      <c r="K12" s="285">
        <f t="shared" si="3"/>
        <v>134.70081624999997</v>
      </c>
      <c r="L12" s="289" t="s">
        <v>1314</v>
      </c>
      <c r="M12" s="418" t="s">
        <v>655</v>
      </c>
      <c r="O12" s="403"/>
      <c r="P12" s="424" t="s">
        <v>1309</v>
      </c>
      <c r="Q12" s="582">
        <v>2.6</v>
      </c>
      <c r="R12" s="582">
        <v>2.6</v>
      </c>
      <c r="S12" s="582">
        <v>2</v>
      </c>
    </row>
    <row r="13" spans="2:19" ht="13.5">
      <c r="B13" s="279"/>
      <c r="C13" s="285"/>
      <c r="D13" s="285"/>
      <c r="E13" s="285"/>
      <c r="F13" s="415"/>
      <c r="G13" s="285"/>
      <c r="H13" s="285"/>
      <c r="I13" s="285"/>
      <c r="J13" s="285"/>
      <c r="K13" s="285"/>
      <c r="L13" s="289"/>
      <c r="M13" s="418"/>
      <c r="O13" s="406"/>
      <c r="P13" s="424" t="s">
        <v>1307</v>
      </c>
      <c r="Q13" s="582">
        <v>3.23</v>
      </c>
      <c r="R13" s="582"/>
      <c r="S13" s="582"/>
    </row>
    <row r="14" spans="2:19" ht="13.5">
      <c r="B14" s="279"/>
      <c r="C14" s="285"/>
      <c r="D14" s="285"/>
      <c r="E14" s="285"/>
      <c r="F14" s="415"/>
      <c r="G14" s="285"/>
      <c r="H14" s="285"/>
      <c r="I14" s="285"/>
      <c r="J14" s="285"/>
      <c r="K14" s="285"/>
      <c r="L14" s="289"/>
      <c r="M14" s="418"/>
      <c r="O14" s="583" t="s">
        <v>813</v>
      </c>
      <c r="P14" s="424" t="s">
        <v>1308</v>
      </c>
      <c r="Q14" s="582">
        <v>2.85</v>
      </c>
      <c r="R14" s="582">
        <v>3.23</v>
      </c>
      <c r="S14" s="582"/>
    </row>
    <row r="15" spans="2:19" ht="13.5">
      <c r="B15" s="279"/>
      <c r="C15" s="285"/>
      <c r="D15" s="285"/>
      <c r="E15" s="285"/>
      <c r="F15" s="415"/>
      <c r="G15" s="285"/>
      <c r="H15" s="285"/>
      <c r="I15" s="285"/>
      <c r="J15" s="285"/>
      <c r="K15" s="285"/>
      <c r="L15" s="289"/>
      <c r="M15" s="418"/>
      <c r="O15" s="403"/>
      <c r="P15" s="424" t="s">
        <v>1309</v>
      </c>
      <c r="Q15" s="582">
        <v>2.85</v>
      </c>
      <c r="R15" s="582">
        <v>2.85</v>
      </c>
      <c r="S15" s="582">
        <v>3.23</v>
      </c>
    </row>
    <row r="16" spans="2:13" ht="13.5">
      <c r="B16" s="405"/>
      <c r="C16" s="483"/>
      <c r="D16" s="483"/>
      <c r="E16" s="483"/>
      <c r="F16" s="415"/>
      <c r="G16" s="483"/>
      <c r="H16" s="483"/>
      <c r="I16" s="483"/>
      <c r="J16" s="483"/>
      <c r="K16" s="483"/>
      <c r="L16" s="289"/>
      <c r="M16" s="419"/>
    </row>
    <row r="17" spans="2:13" ht="13.5">
      <c r="B17" s="946" t="s">
        <v>654</v>
      </c>
      <c r="C17" s="950"/>
      <c r="D17" s="282"/>
      <c r="E17" s="443" t="s">
        <v>1300</v>
      </c>
      <c r="F17" s="443"/>
      <c r="G17" s="443" t="s">
        <v>1310</v>
      </c>
      <c r="H17" s="282"/>
      <c r="I17" s="443" t="s">
        <v>1357</v>
      </c>
      <c r="J17" s="282"/>
      <c r="K17" s="443" t="s">
        <v>1358</v>
      </c>
      <c r="L17" s="282"/>
      <c r="M17" s="305"/>
    </row>
    <row r="18" spans="2:13" ht="14.25" thickBot="1">
      <c r="B18" s="940" t="s">
        <v>653</v>
      </c>
      <c r="C18" s="944"/>
      <c r="D18" s="323"/>
      <c r="E18" s="482">
        <f>SUM(E7:E16)</f>
        <v>215.30599999999998</v>
      </c>
      <c r="F18" s="482"/>
      <c r="G18" s="482">
        <f>SUM(G7:G16)</f>
        <v>307.88757999999996</v>
      </c>
      <c r="H18" s="323"/>
      <c r="I18" s="482">
        <f>SUM(I7:I16)</f>
        <v>3642.3100713999993</v>
      </c>
      <c r="J18" s="323"/>
      <c r="K18" s="482">
        <f>SUM(K7:K16)</f>
        <v>1400.8884889999997</v>
      </c>
      <c r="L18" s="323"/>
      <c r="M18" s="481"/>
    </row>
    <row r="19" spans="8:11" ht="13.5">
      <c r="H19" s="485" t="s">
        <v>668</v>
      </c>
      <c r="I19" s="486">
        <f>I18/G18</f>
        <v>11.83</v>
      </c>
      <c r="J19" s="485" t="s">
        <v>669</v>
      </c>
      <c r="K19" s="486">
        <f>K18/G18</f>
        <v>4.55</v>
      </c>
    </row>
    <row r="20" spans="8:11" ht="13.5">
      <c r="H20" s="485"/>
      <c r="I20" s="486"/>
      <c r="J20" s="485"/>
      <c r="K20" s="486"/>
    </row>
    <row r="21" spans="8:11" ht="14.25" thickBot="1">
      <c r="H21" s="485"/>
      <c r="I21" s="486"/>
      <c r="J21" s="485"/>
      <c r="K21" s="486"/>
    </row>
    <row r="22" spans="2:13" ht="13.5">
      <c r="B22" s="1106" t="s">
        <v>736</v>
      </c>
      <c r="C22" s="981"/>
      <c r="D22" s="981"/>
      <c r="E22" s="981"/>
      <c r="F22" s="981"/>
      <c r="G22" s="981"/>
      <c r="H22" s="981"/>
      <c r="I22" s="981"/>
      <c r="J22" s="981"/>
      <c r="K22" s="981"/>
      <c r="L22" s="981"/>
      <c r="M22" s="978"/>
    </row>
    <row r="23" spans="2:13" ht="13.5">
      <c r="B23" s="484"/>
      <c r="C23" s="420" t="s">
        <v>1302</v>
      </c>
      <c r="D23" s="420" t="s">
        <v>1301</v>
      </c>
      <c r="E23" s="420" t="s">
        <v>1318</v>
      </c>
      <c r="F23" s="581" t="s">
        <v>1299</v>
      </c>
      <c r="G23" s="420" t="s">
        <v>1313</v>
      </c>
      <c r="H23" s="420" t="s">
        <v>663</v>
      </c>
      <c r="I23" s="420" t="s">
        <v>1312</v>
      </c>
      <c r="J23" s="420" t="s">
        <v>662</v>
      </c>
      <c r="K23" s="420" t="s">
        <v>1311</v>
      </c>
      <c r="L23" s="422" t="s">
        <v>661</v>
      </c>
      <c r="M23" s="470" t="s">
        <v>660</v>
      </c>
    </row>
    <row r="24" spans="2:13" ht="13.5">
      <c r="B24" s="279"/>
      <c r="C24" s="285">
        <v>9.1</v>
      </c>
      <c r="D24" s="285">
        <v>4.55</v>
      </c>
      <c r="E24" s="285">
        <f aca="true" t="shared" si="4" ref="E24:E29">C24*D24</f>
        <v>41.404999999999994</v>
      </c>
      <c r="F24" s="415">
        <v>3.58</v>
      </c>
      <c r="G24" s="285">
        <f aca="true" t="shared" si="5" ref="G24:G29">E24*F24</f>
        <v>148.2299</v>
      </c>
      <c r="H24" s="285">
        <v>4.55</v>
      </c>
      <c r="I24" s="285">
        <f aca="true" t="shared" si="6" ref="I24:I29">G24*H24</f>
        <v>674.4460449999999</v>
      </c>
      <c r="J24" s="285">
        <v>6.825</v>
      </c>
      <c r="K24" s="285">
        <f aca="true" t="shared" si="7" ref="K24:K29">G24*J24</f>
        <v>1011.6690675</v>
      </c>
      <c r="L24" s="289" t="s">
        <v>281</v>
      </c>
      <c r="M24" s="418" t="s">
        <v>659</v>
      </c>
    </row>
    <row r="25" spans="2:13" ht="13.5">
      <c r="B25" s="279"/>
      <c r="C25" s="285">
        <v>9.1</v>
      </c>
      <c r="D25" s="285">
        <v>4.55</v>
      </c>
      <c r="E25" s="285">
        <f t="shared" si="4"/>
        <v>41.404999999999994</v>
      </c>
      <c r="F25" s="415">
        <v>3.58</v>
      </c>
      <c r="G25" s="285">
        <f t="shared" si="5"/>
        <v>148.2299</v>
      </c>
      <c r="H25" s="285">
        <v>4.55</v>
      </c>
      <c r="I25" s="285">
        <f t="shared" si="6"/>
        <v>674.4460449999999</v>
      </c>
      <c r="J25" s="285">
        <v>2.275</v>
      </c>
      <c r="K25" s="285">
        <f t="shared" si="7"/>
        <v>337.22302249999996</v>
      </c>
      <c r="L25" s="289" t="s">
        <v>281</v>
      </c>
      <c r="M25" s="418" t="s">
        <v>655</v>
      </c>
    </row>
    <row r="26" spans="2:13" ht="13.5">
      <c r="B26" s="279"/>
      <c r="C26" s="285">
        <v>5.46</v>
      </c>
      <c r="D26" s="285">
        <v>4.55</v>
      </c>
      <c r="E26" s="285">
        <f t="shared" si="4"/>
        <v>24.843</v>
      </c>
      <c r="F26" s="415">
        <v>3.58</v>
      </c>
      <c r="G26" s="285">
        <f t="shared" si="5"/>
        <v>88.93794</v>
      </c>
      <c r="H26" s="285">
        <v>11.83</v>
      </c>
      <c r="I26" s="285">
        <f t="shared" si="6"/>
        <v>1052.1358301999999</v>
      </c>
      <c r="J26" s="285">
        <v>6.825</v>
      </c>
      <c r="K26" s="285">
        <f t="shared" si="7"/>
        <v>607.0014405</v>
      </c>
      <c r="L26" s="289" t="s">
        <v>281</v>
      </c>
      <c r="M26" s="418" t="s">
        <v>658</v>
      </c>
    </row>
    <row r="27" spans="2:13" ht="13.5">
      <c r="B27" s="279"/>
      <c r="C27" s="285">
        <v>5.46</v>
      </c>
      <c r="D27" s="285">
        <v>4.55</v>
      </c>
      <c r="E27" s="285">
        <f t="shared" si="4"/>
        <v>24.843</v>
      </c>
      <c r="F27" s="415">
        <v>3.58</v>
      </c>
      <c r="G27" s="285">
        <f t="shared" si="5"/>
        <v>88.93794</v>
      </c>
      <c r="H27" s="285">
        <v>11.83</v>
      </c>
      <c r="I27" s="285">
        <f t="shared" si="6"/>
        <v>1052.1358301999999</v>
      </c>
      <c r="J27" s="285">
        <v>2.275</v>
      </c>
      <c r="K27" s="285">
        <f t="shared" si="7"/>
        <v>202.3338135</v>
      </c>
      <c r="L27" s="289" t="s">
        <v>281</v>
      </c>
      <c r="M27" s="418" t="s">
        <v>657</v>
      </c>
    </row>
    <row r="28" spans="2:13" ht="13.5">
      <c r="B28" s="279"/>
      <c r="C28" s="285">
        <v>9.1</v>
      </c>
      <c r="D28" s="285">
        <v>4.55</v>
      </c>
      <c r="E28" s="285">
        <f t="shared" si="4"/>
        <v>41.404999999999994</v>
      </c>
      <c r="F28" s="415">
        <v>3.58</v>
      </c>
      <c r="G28" s="285">
        <f t="shared" si="5"/>
        <v>148.2299</v>
      </c>
      <c r="H28" s="285">
        <v>19.11</v>
      </c>
      <c r="I28" s="285">
        <f t="shared" si="6"/>
        <v>2832.6733889999996</v>
      </c>
      <c r="J28" s="285">
        <v>6.825</v>
      </c>
      <c r="K28" s="285">
        <f t="shared" si="7"/>
        <v>1011.6690675</v>
      </c>
      <c r="L28" s="289" t="s">
        <v>281</v>
      </c>
      <c r="M28" s="418" t="s">
        <v>656</v>
      </c>
    </row>
    <row r="29" spans="2:13" ht="13.5">
      <c r="B29" s="279"/>
      <c r="C29" s="285">
        <v>9.1</v>
      </c>
      <c r="D29" s="285">
        <v>4.55</v>
      </c>
      <c r="E29" s="285">
        <f t="shared" si="4"/>
        <v>41.404999999999994</v>
      </c>
      <c r="F29" s="415">
        <v>3.58</v>
      </c>
      <c r="G29" s="285">
        <f t="shared" si="5"/>
        <v>148.2299</v>
      </c>
      <c r="H29" s="285">
        <v>19.11</v>
      </c>
      <c r="I29" s="285">
        <f t="shared" si="6"/>
        <v>2832.6733889999996</v>
      </c>
      <c r="J29" s="285">
        <v>2.275</v>
      </c>
      <c r="K29" s="285">
        <f t="shared" si="7"/>
        <v>337.22302249999996</v>
      </c>
      <c r="L29" s="289" t="s">
        <v>281</v>
      </c>
      <c r="M29" s="418" t="s">
        <v>655</v>
      </c>
    </row>
    <row r="30" spans="2:13" ht="13.5">
      <c r="B30" s="279"/>
      <c r="C30" s="285"/>
      <c r="D30" s="285"/>
      <c r="E30" s="285"/>
      <c r="F30" s="415"/>
      <c r="G30" s="285"/>
      <c r="H30" s="285"/>
      <c r="I30" s="285"/>
      <c r="J30" s="285"/>
      <c r="K30" s="285"/>
      <c r="L30" s="289"/>
      <c r="M30" s="418"/>
    </row>
    <row r="31" spans="2:13" ht="13.5">
      <c r="B31" s="279"/>
      <c r="C31" s="285"/>
      <c r="D31" s="285"/>
      <c r="E31" s="285"/>
      <c r="F31" s="415"/>
      <c r="G31" s="285"/>
      <c r="H31" s="285"/>
      <c r="I31" s="285"/>
      <c r="J31" s="285"/>
      <c r="K31" s="285"/>
      <c r="L31" s="289"/>
      <c r="M31" s="418"/>
    </row>
    <row r="32" spans="2:13" ht="13.5">
      <c r="B32" s="279"/>
      <c r="C32" s="285"/>
      <c r="D32" s="285"/>
      <c r="E32" s="285"/>
      <c r="F32" s="415"/>
      <c r="G32" s="285"/>
      <c r="H32" s="285"/>
      <c r="I32" s="285"/>
      <c r="J32" s="285"/>
      <c r="K32" s="285"/>
      <c r="L32" s="289"/>
      <c r="M32" s="418"/>
    </row>
    <row r="33" spans="2:13" ht="13.5">
      <c r="B33" s="405"/>
      <c r="C33" s="483"/>
      <c r="D33" s="483"/>
      <c r="E33" s="483"/>
      <c r="F33" s="415"/>
      <c r="G33" s="483"/>
      <c r="H33" s="483"/>
      <c r="I33" s="483"/>
      <c r="J33" s="483"/>
      <c r="K33" s="483"/>
      <c r="L33" s="289"/>
      <c r="M33" s="419"/>
    </row>
    <row r="34" spans="2:13" ht="13.5">
      <c r="B34" s="946" t="s">
        <v>654</v>
      </c>
      <c r="C34" s="950"/>
      <c r="D34" s="282"/>
      <c r="E34" s="443" t="s">
        <v>1300</v>
      </c>
      <c r="F34" s="443"/>
      <c r="G34" s="443" t="s">
        <v>1310</v>
      </c>
      <c r="H34" s="282"/>
      <c r="I34" s="443" t="s">
        <v>1357</v>
      </c>
      <c r="J34" s="282"/>
      <c r="K34" s="443" t="s">
        <v>1358</v>
      </c>
      <c r="L34" s="282"/>
      <c r="M34" s="305"/>
    </row>
    <row r="35" spans="2:13" ht="14.25" thickBot="1">
      <c r="B35" s="940" t="s">
        <v>653</v>
      </c>
      <c r="C35" s="944"/>
      <c r="D35" s="323"/>
      <c r="E35" s="482">
        <f>SUM(E24:E33)</f>
        <v>215.30599999999998</v>
      </c>
      <c r="F35" s="482"/>
      <c r="G35" s="482">
        <f>SUM(G24:G33)</f>
        <v>770.79548</v>
      </c>
      <c r="H35" s="323"/>
      <c r="I35" s="482">
        <f>SUM(I24:I33)</f>
        <v>9118.510528399998</v>
      </c>
      <c r="J35" s="323"/>
      <c r="K35" s="482">
        <f>SUM(K24:K33)</f>
        <v>3507.1194339999997</v>
      </c>
      <c r="L35" s="323"/>
      <c r="M35" s="481"/>
    </row>
    <row r="36" spans="8:11" ht="13.5">
      <c r="H36" s="485" t="s">
        <v>668</v>
      </c>
      <c r="I36" s="486">
        <f>I35/G35</f>
        <v>11.829999999999998</v>
      </c>
      <c r="J36" s="485" t="s">
        <v>669</v>
      </c>
      <c r="K36" s="486">
        <f>K35/G35</f>
        <v>4.55</v>
      </c>
    </row>
    <row r="37" spans="8:11" ht="13.5">
      <c r="H37" s="485"/>
      <c r="I37" s="486"/>
      <c r="J37" s="485"/>
      <c r="K37" s="486"/>
    </row>
    <row r="38" ht="14.25" thickBot="1"/>
    <row r="39" spans="2:13" ht="13.5">
      <c r="B39" s="1106" t="s">
        <v>664</v>
      </c>
      <c r="C39" s="981"/>
      <c r="D39" s="981"/>
      <c r="E39" s="981"/>
      <c r="F39" s="981"/>
      <c r="G39" s="981"/>
      <c r="H39" s="981"/>
      <c r="I39" s="981"/>
      <c r="J39" s="981"/>
      <c r="K39" s="981"/>
      <c r="L39" s="981"/>
      <c r="M39" s="978"/>
    </row>
    <row r="40" spans="2:13" ht="13.5">
      <c r="B40" s="484"/>
      <c r="C40" s="420" t="s">
        <v>1302</v>
      </c>
      <c r="D40" s="420" t="s">
        <v>1301</v>
      </c>
      <c r="E40" s="420" t="s">
        <v>1318</v>
      </c>
      <c r="F40" s="581" t="s">
        <v>1299</v>
      </c>
      <c r="G40" s="420" t="s">
        <v>1313</v>
      </c>
      <c r="H40" s="420" t="s">
        <v>663</v>
      </c>
      <c r="I40" s="420" t="s">
        <v>1312</v>
      </c>
      <c r="J40" s="420" t="s">
        <v>662</v>
      </c>
      <c r="K40" s="420" t="s">
        <v>1311</v>
      </c>
      <c r="L40" s="422" t="s">
        <v>661</v>
      </c>
      <c r="M40" s="470" t="s">
        <v>660</v>
      </c>
    </row>
    <row r="41" spans="2:13" ht="13.5">
      <c r="B41" s="279"/>
      <c r="C41" s="285">
        <v>9.1</v>
      </c>
      <c r="D41" s="285">
        <v>4.55</v>
      </c>
      <c r="E41" s="285">
        <f aca="true" t="shared" si="8" ref="E41:E46">C41*D41</f>
        <v>41.404999999999994</v>
      </c>
      <c r="F41" s="415">
        <v>5.73</v>
      </c>
      <c r="G41" s="285">
        <f aca="true" t="shared" si="9" ref="G41:G46">E41*F41</f>
        <v>237.25064999999998</v>
      </c>
      <c r="H41" s="285">
        <v>4.55</v>
      </c>
      <c r="I41" s="285">
        <f aca="true" t="shared" si="10" ref="I41:I46">G41*H41</f>
        <v>1079.4904574999998</v>
      </c>
      <c r="J41" s="285">
        <v>6.825</v>
      </c>
      <c r="K41" s="285">
        <f aca="true" t="shared" si="11" ref="K41:K46">G41*J41</f>
        <v>1619.2356862499998</v>
      </c>
      <c r="L41" s="289" t="s">
        <v>281</v>
      </c>
      <c r="M41" s="418" t="s">
        <v>659</v>
      </c>
    </row>
    <row r="42" spans="2:13" ht="13.5">
      <c r="B42" s="279"/>
      <c r="C42" s="285">
        <v>9.1</v>
      </c>
      <c r="D42" s="285">
        <v>4.55</v>
      </c>
      <c r="E42" s="285">
        <f t="shared" si="8"/>
        <v>41.404999999999994</v>
      </c>
      <c r="F42" s="415">
        <v>5.73</v>
      </c>
      <c r="G42" s="285">
        <f t="shared" si="9"/>
        <v>237.25064999999998</v>
      </c>
      <c r="H42" s="285">
        <v>4.55</v>
      </c>
      <c r="I42" s="285">
        <f t="shared" si="10"/>
        <v>1079.4904574999998</v>
      </c>
      <c r="J42" s="285">
        <v>2.275</v>
      </c>
      <c r="K42" s="285">
        <f t="shared" si="11"/>
        <v>539.7452287499999</v>
      </c>
      <c r="L42" s="289" t="s">
        <v>281</v>
      </c>
      <c r="M42" s="418" t="s">
        <v>655</v>
      </c>
    </row>
    <row r="43" spans="2:13" ht="13.5">
      <c r="B43" s="279"/>
      <c r="C43" s="285">
        <v>5.46</v>
      </c>
      <c r="D43" s="285">
        <v>4.55</v>
      </c>
      <c r="E43" s="285">
        <f t="shared" si="8"/>
        <v>24.843</v>
      </c>
      <c r="F43" s="415">
        <v>5.73</v>
      </c>
      <c r="G43" s="285">
        <f t="shared" si="9"/>
        <v>142.35039</v>
      </c>
      <c r="H43" s="285">
        <v>11.83</v>
      </c>
      <c r="I43" s="285">
        <f t="shared" si="10"/>
        <v>1684.0051137</v>
      </c>
      <c r="J43" s="285">
        <v>6.825</v>
      </c>
      <c r="K43" s="285">
        <f t="shared" si="11"/>
        <v>971.5414117500001</v>
      </c>
      <c r="L43" s="289" t="s">
        <v>281</v>
      </c>
      <c r="M43" s="418" t="s">
        <v>658</v>
      </c>
    </row>
    <row r="44" spans="2:13" ht="13.5">
      <c r="B44" s="279"/>
      <c r="C44" s="285">
        <v>5.46</v>
      </c>
      <c r="D44" s="285">
        <v>4.55</v>
      </c>
      <c r="E44" s="285">
        <f t="shared" si="8"/>
        <v>24.843</v>
      </c>
      <c r="F44" s="415">
        <v>5.73</v>
      </c>
      <c r="G44" s="285">
        <f t="shared" si="9"/>
        <v>142.35039</v>
      </c>
      <c r="H44" s="285">
        <v>11.83</v>
      </c>
      <c r="I44" s="285">
        <f t="shared" si="10"/>
        <v>1684.0051137</v>
      </c>
      <c r="J44" s="285">
        <v>2.275</v>
      </c>
      <c r="K44" s="285">
        <f t="shared" si="11"/>
        <v>323.84713725</v>
      </c>
      <c r="L44" s="289" t="s">
        <v>281</v>
      </c>
      <c r="M44" s="418" t="s">
        <v>657</v>
      </c>
    </row>
    <row r="45" spans="2:13" ht="13.5">
      <c r="B45" s="279"/>
      <c r="C45" s="285">
        <v>9.1</v>
      </c>
      <c r="D45" s="285">
        <v>4.55</v>
      </c>
      <c r="E45" s="285">
        <f t="shared" si="8"/>
        <v>41.404999999999994</v>
      </c>
      <c r="F45" s="415">
        <v>5.73</v>
      </c>
      <c r="G45" s="285">
        <f t="shared" si="9"/>
        <v>237.25064999999998</v>
      </c>
      <c r="H45" s="285">
        <v>19.11</v>
      </c>
      <c r="I45" s="285">
        <f t="shared" si="10"/>
        <v>4533.8599214999995</v>
      </c>
      <c r="J45" s="285">
        <v>6.825</v>
      </c>
      <c r="K45" s="285">
        <f t="shared" si="11"/>
        <v>1619.2356862499998</v>
      </c>
      <c r="L45" s="289" t="s">
        <v>281</v>
      </c>
      <c r="M45" s="418" t="s">
        <v>656</v>
      </c>
    </row>
    <row r="46" spans="2:13" ht="13.5">
      <c r="B46" s="279"/>
      <c r="C46" s="285">
        <v>9.1</v>
      </c>
      <c r="D46" s="285">
        <v>4.55</v>
      </c>
      <c r="E46" s="285">
        <f t="shared" si="8"/>
        <v>41.404999999999994</v>
      </c>
      <c r="F46" s="415">
        <v>5.73</v>
      </c>
      <c r="G46" s="285">
        <f t="shared" si="9"/>
        <v>237.25064999999998</v>
      </c>
      <c r="H46" s="285">
        <v>19.11</v>
      </c>
      <c r="I46" s="285">
        <f t="shared" si="10"/>
        <v>4533.8599214999995</v>
      </c>
      <c r="J46" s="285">
        <v>2.275</v>
      </c>
      <c r="K46" s="285">
        <f t="shared" si="11"/>
        <v>539.7452287499999</v>
      </c>
      <c r="L46" s="289" t="s">
        <v>281</v>
      </c>
      <c r="M46" s="418" t="s">
        <v>655</v>
      </c>
    </row>
    <row r="47" spans="2:13" ht="13.5">
      <c r="B47" s="279"/>
      <c r="C47" s="285"/>
      <c r="D47" s="285"/>
      <c r="E47" s="285"/>
      <c r="F47" s="415"/>
      <c r="G47" s="285"/>
      <c r="H47" s="285"/>
      <c r="I47" s="285"/>
      <c r="J47" s="285"/>
      <c r="K47" s="285"/>
      <c r="L47" s="289"/>
      <c r="M47" s="418"/>
    </row>
    <row r="48" spans="2:13" ht="13.5">
      <c r="B48" s="279"/>
      <c r="C48" s="285"/>
      <c r="D48" s="285"/>
      <c r="E48" s="285"/>
      <c r="F48" s="415"/>
      <c r="G48" s="285"/>
      <c r="H48" s="285"/>
      <c r="I48" s="285"/>
      <c r="J48" s="285"/>
      <c r="K48" s="285"/>
      <c r="L48" s="289"/>
      <c r="M48" s="418"/>
    </row>
    <row r="49" spans="2:13" ht="13.5">
      <c r="B49" s="279"/>
      <c r="C49" s="285"/>
      <c r="D49" s="285"/>
      <c r="E49" s="285"/>
      <c r="F49" s="415"/>
      <c r="G49" s="285"/>
      <c r="H49" s="285"/>
      <c r="I49" s="285"/>
      <c r="J49" s="285"/>
      <c r="K49" s="285"/>
      <c r="L49" s="289"/>
      <c r="M49" s="418"/>
    </row>
    <row r="50" spans="2:13" ht="13.5">
      <c r="B50" s="279"/>
      <c r="C50" s="285"/>
      <c r="D50" s="285"/>
      <c r="E50" s="285"/>
      <c r="F50" s="415"/>
      <c r="G50" s="285"/>
      <c r="H50" s="285"/>
      <c r="I50" s="285"/>
      <c r="J50" s="285"/>
      <c r="K50" s="285"/>
      <c r="L50" s="289"/>
      <c r="M50" s="418"/>
    </row>
    <row r="51" spans="2:13" ht="13.5">
      <c r="B51" s="279"/>
      <c r="C51" s="285"/>
      <c r="D51" s="285"/>
      <c r="E51" s="285"/>
      <c r="F51" s="415"/>
      <c r="G51" s="285"/>
      <c r="H51" s="285"/>
      <c r="I51" s="285"/>
      <c r="J51" s="285"/>
      <c r="K51" s="285"/>
      <c r="L51" s="289"/>
      <c r="M51" s="418"/>
    </row>
    <row r="52" spans="2:13" ht="13.5">
      <c r="B52" s="279"/>
      <c r="C52" s="285"/>
      <c r="D52" s="285"/>
      <c r="E52" s="285"/>
      <c r="F52" s="415"/>
      <c r="G52" s="285"/>
      <c r="H52" s="285"/>
      <c r="I52" s="285"/>
      <c r="J52" s="285"/>
      <c r="K52" s="285"/>
      <c r="L52" s="289"/>
      <c r="M52" s="418"/>
    </row>
    <row r="53" spans="2:13" ht="13.5">
      <c r="B53" s="279"/>
      <c r="C53" s="285"/>
      <c r="D53" s="285"/>
      <c r="E53" s="285"/>
      <c r="F53" s="415"/>
      <c r="G53" s="285"/>
      <c r="H53" s="285"/>
      <c r="I53" s="285"/>
      <c r="J53" s="285"/>
      <c r="K53" s="285"/>
      <c r="L53" s="289"/>
      <c r="M53" s="418"/>
    </row>
    <row r="54" spans="2:13" ht="13.5">
      <c r="B54" s="279"/>
      <c r="C54" s="285"/>
      <c r="D54" s="285"/>
      <c r="E54" s="285"/>
      <c r="F54" s="415"/>
      <c r="G54" s="285"/>
      <c r="H54" s="285"/>
      <c r="I54" s="285"/>
      <c r="J54" s="285"/>
      <c r="K54" s="285"/>
      <c r="L54" s="289"/>
      <c r="M54" s="418"/>
    </row>
    <row r="55" spans="2:13" ht="13.5">
      <c r="B55" s="279"/>
      <c r="C55" s="285"/>
      <c r="D55" s="285"/>
      <c r="E55" s="285"/>
      <c r="F55" s="415"/>
      <c r="G55" s="285"/>
      <c r="H55" s="285"/>
      <c r="I55" s="285"/>
      <c r="J55" s="285"/>
      <c r="K55" s="285"/>
      <c r="L55" s="289"/>
      <c r="M55" s="418"/>
    </row>
    <row r="56" spans="2:13" ht="13.5">
      <c r="B56" s="279"/>
      <c r="C56" s="285"/>
      <c r="D56" s="285"/>
      <c r="E56" s="285"/>
      <c r="F56" s="415"/>
      <c r="G56" s="285"/>
      <c r="H56" s="285"/>
      <c r="I56" s="285"/>
      <c r="J56" s="285"/>
      <c r="K56" s="285"/>
      <c r="L56" s="289"/>
      <c r="M56" s="418"/>
    </row>
    <row r="57" spans="2:13" ht="13.5">
      <c r="B57" s="279"/>
      <c r="C57" s="285"/>
      <c r="D57" s="285"/>
      <c r="E57" s="285"/>
      <c r="F57" s="415"/>
      <c r="G57" s="285"/>
      <c r="H57" s="285"/>
      <c r="I57" s="285"/>
      <c r="J57" s="285"/>
      <c r="K57" s="285"/>
      <c r="L57" s="289"/>
      <c r="M57" s="418"/>
    </row>
    <row r="58" spans="2:13" ht="13.5">
      <c r="B58" s="279"/>
      <c r="C58" s="285"/>
      <c r="D58" s="285"/>
      <c r="E58" s="285"/>
      <c r="F58" s="415"/>
      <c r="G58" s="285"/>
      <c r="H58" s="285"/>
      <c r="I58" s="285"/>
      <c r="J58" s="285"/>
      <c r="K58" s="285"/>
      <c r="L58" s="289"/>
      <c r="M58" s="418"/>
    </row>
    <row r="59" spans="2:13" ht="13.5">
      <c r="B59" s="279"/>
      <c r="C59" s="285"/>
      <c r="D59" s="285"/>
      <c r="E59" s="285"/>
      <c r="F59" s="415"/>
      <c r="G59" s="285"/>
      <c r="H59" s="285"/>
      <c r="I59" s="285"/>
      <c r="J59" s="285"/>
      <c r="K59" s="285"/>
      <c r="L59" s="289"/>
      <c r="M59" s="418"/>
    </row>
    <row r="60" spans="2:13" ht="13.5">
      <c r="B60" s="279"/>
      <c r="C60" s="285"/>
      <c r="D60" s="285"/>
      <c r="E60" s="285"/>
      <c r="F60" s="415"/>
      <c r="G60" s="285"/>
      <c r="H60" s="285"/>
      <c r="I60" s="285"/>
      <c r="J60" s="285"/>
      <c r="K60" s="285"/>
      <c r="L60" s="289"/>
      <c r="M60" s="418"/>
    </row>
    <row r="61" spans="2:13" ht="13.5">
      <c r="B61" s="279"/>
      <c r="C61" s="285"/>
      <c r="D61" s="285"/>
      <c r="E61" s="285"/>
      <c r="F61" s="415"/>
      <c r="G61" s="285"/>
      <c r="H61" s="285"/>
      <c r="I61" s="285"/>
      <c r="J61" s="285"/>
      <c r="K61" s="285"/>
      <c r="L61" s="289"/>
      <c r="M61" s="418"/>
    </row>
    <row r="62" spans="2:13" ht="13.5">
      <c r="B62" s="279"/>
      <c r="C62" s="285"/>
      <c r="D62" s="285"/>
      <c r="E62" s="285"/>
      <c r="F62" s="415"/>
      <c r="G62" s="285"/>
      <c r="H62" s="285"/>
      <c r="I62" s="285"/>
      <c r="J62" s="285"/>
      <c r="K62" s="285"/>
      <c r="L62" s="289"/>
      <c r="M62" s="418"/>
    </row>
    <row r="63" spans="2:13" ht="13.5">
      <c r="B63" s="405"/>
      <c r="C63" s="483"/>
      <c r="D63" s="483"/>
      <c r="E63" s="483"/>
      <c r="F63" s="415"/>
      <c r="G63" s="483"/>
      <c r="H63" s="483"/>
      <c r="I63" s="483"/>
      <c r="J63" s="483"/>
      <c r="K63" s="483"/>
      <c r="L63" s="289"/>
      <c r="M63" s="419"/>
    </row>
    <row r="64" spans="2:13" ht="13.5">
      <c r="B64" s="946" t="s">
        <v>654</v>
      </c>
      <c r="C64" s="950"/>
      <c r="D64" s="282"/>
      <c r="E64" s="443" t="s">
        <v>1300</v>
      </c>
      <c r="F64" s="443"/>
      <c r="G64" s="443" t="s">
        <v>1310</v>
      </c>
      <c r="H64" s="282"/>
      <c r="I64" s="443" t="s">
        <v>1357</v>
      </c>
      <c r="J64" s="282"/>
      <c r="K64" s="443" t="s">
        <v>1358</v>
      </c>
      <c r="L64" s="282"/>
      <c r="M64" s="305"/>
    </row>
    <row r="65" spans="2:13" ht="14.25" thickBot="1">
      <c r="B65" s="940" t="s">
        <v>653</v>
      </c>
      <c r="C65" s="944"/>
      <c r="D65" s="323"/>
      <c r="E65" s="482">
        <f>SUM(E41:E63)</f>
        <v>215.30599999999998</v>
      </c>
      <c r="F65" s="482"/>
      <c r="G65" s="482">
        <f>SUM(G41:G63)</f>
        <v>1233.70338</v>
      </c>
      <c r="H65" s="323"/>
      <c r="I65" s="482">
        <f>SUM(I41:I63)</f>
        <v>14594.7109854</v>
      </c>
      <c r="J65" s="323"/>
      <c r="K65" s="482">
        <f>SUM(K41:K63)</f>
        <v>5613.3503789999995</v>
      </c>
      <c r="L65" s="323"/>
      <c r="M65" s="481"/>
    </row>
    <row r="66" spans="8:11" ht="13.5">
      <c r="H66" s="485" t="s">
        <v>668</v>
      </c>
      <c r="I66" s="486">
        <f>I65/G65</f>
        <v>11.83</v>
      </c>
      <c r="J66" s="485" t="s">
        <v>669</v>
      </c>
      <c r="K66" s="486">
        <f>K65/G65</f>
        <v>4.55</v>
      </c>
    </row>
  </sheetData>
  <sheetProtection/>
  <mergeCells count="11">
    <mergeCell ref="Q5:S5"/>
    <mergeCell ref="B65:C65"/>
    <mergeCell ref="B22:M22"/>
    <mergeCell ref="B34:C34"/>
    <mergeCell ref="B35:C35"/>
    <mergeCell ref="B3:M3"/>
    <mergeCell ref="B5:M5"/>
    <mergeCell ref="B17:C17"/>
    <mergeCell ref="B18:C18"/>
    <mergeCell ref="B39:M39"/>
    <mergeCell ref="B64:C64"/>
  </mergeCells>
  <printOptions/>
  <pageMargins left="0.7086614173228347" right="0.7086614173228347" top="0.7480314960629921" bottom="0.5511811023622047"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alpha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arai</dc:creator>
  <cp:keywords/>
  <dc:description/>
  <cp:lastModifiedBy>Sato-XPS</cp:lastModifiedBy>
  <cp:lastPrinted>2018-03-21T23:26:52Z</cp:lastPrinted>
  <dcterms:created xsi:type="dcterms:W3CDTF">2002-09-26T06:24:35Z</dcterms:created>
  <dcterms:modified xsi:type="dcterms:W3CDTF">2018-03-21T23:27:39Z</dcterms:modified>
  <cp:category/>
  <cp:version/>
  <cp:contentType/>
  <cp:contentStatus/>
</cp:coreProperties>
</file>