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105" windowWidth="15090" windowHeight="11355" tabRatio="669" activeTab="1"/>
  </bookViews>
  <sheets>
    <sheet name="診断結果(１階) " sheetId="1" r:id="rId1"/>
    <sheet name="診断結果(２階)" sheetId="2" r:id="rId2"/>
    <sheet name="診断結果(３階)" sheetId="3" r:id="rId3"/>
  </sheets>
  <externalReferences>
    <externalReference r:id="rId6"/>
  </externalReferences>
  <definedNames>
    <definedName name="_xlnm.Print_Area" localSheetId="0">'診断結果(１階) '!$A$3:$J$59</definedName>
    <definedName name="_xlnm.Print_Area" localSheetId="1">'診断結果(２階)'!$A$2:$J$60</definedName>
    <definedName name="_xlnm.Print_Area" localSheetId="2">'診断結果(３階)'!$A$2:$J$66</definedName>
    <definedName name="PRINT_AREA_MI">#REF!</definedName>
    <definedName name="Print_Area2" localSheetId="0">#REF!</definedName>
    <definedName name="Print_Area2">#REF!</definedName>
  </definedNames>
  <calcPr fullCalcOnLoad="1"/>
</workbook>
</file>

<file path=xl/sharedStrings.xml><?xml version="1.0" encoding="utf-8"?>
<sst xmlns="http://schemas.openxmlformats.org/spreadsheetml/2006/main" count="463" uniqueCount="71">
  <si>
    <t>階</t>
  </si>
  <si>
    <t>地域係数</t>
  </si>
  <si>
    <t>必要耐力</t>
  </si>
  <si>
    <t>上部構造評点</t>
  </si>
  <si>
    <t>保有耐力</t>
  </si>
  <si>
    <t>方　向</t>
  </si>
  <si>
    <t>１階</t>
  </si>
  <si>
    <t>２階</t>
  </si>
  <si>
    <t>評　点</t>
  </si>
  <si>
    <t>上部構造</t>
  </si>
  <si>
    <t>割増係数</t>
  </si>
  <si>
    <t>形　　状</t>
  </si>
  <si>
    <t>１階非木造</t>
  </si>
  <si>
    <t>軟弱地盤</t>
  </si>
  <si>
    <t>積雪必要耐力</t>
  </si>
  <si>
    <t>床面積</t>
  </si>
  <si>
    <t>軽い建物</t>
  </si>
  <si>
    <t>必要耐力（精算法）</t>
  </si>
  <si>
    <t>重い建物</t>
  </si>
  <si>
    <t>非常に重い建物</t>
  </si>
  <si>
    <t>面　積</t>
  </si>
  <si>
    <t>地域係数Z=</t>
  </si>
  <si>
    <t>配置低減係数</t>
  </si>
  <si>
    <t>劣化度</t>
  </si>
  <si>
    <t xml:space="preserve">基 本 耐 力 </t>
  </si>
  <si>
    <t>壁の耐力</t>
  </si>
  <si>
    <t>その他の耐力</t>
  </si>
  <si>
    <t>0.7未満</t>
  </si>
  <si>
    <t>評　　点</t>
  </si>
  <si>
    <t>３階</t>
  </si>
  <si>
    <t>必要耐力・保有耐力（診断時）</t>
  </si>
  <si>
    <t>必要耐力・保有耐力（補強時）</t>
  </si>
  <si>
    <t>倒壊する可能性が高い</t>
  </si>
  <si>
    <t>0.7以上～1.0未満</t>
  </si>
  <si>
    <t>一応倒壊しない</t>
  </si>
  <si>
    <t>1.0以上～1.5未満</t>
  </si>
  <si>
    <t>倒壊しない</t>
  </si>
  <si>
    <t>1.5以上</t>
  </si>
  <si>
    <t>上部構造評点</t>
  </si>
  <si>
    <t>Y方向</t>
  </si>
  <si>
    <t>Ｘ方向</t>
  </si>
  <si>
    <t>Qr (kN)</t>
  </si>
  <si>
    <t>edQu</t>
  </si>
  <si>
    <t>d K</t>
  </si>
  <si>
    <t>eKfl</t>
  </si>
  <si>
    <t>Qe (kN)</t>
  </si>
  <si>
    <t>Qw (kN)</t>
  </si>
  <si>
    <t>Z</t>
  </si>
  <si>
    <t>(kN/㎡)</t>
  </si>
  <si>
    <t>(㎡)</t>
  </si>
  <si>
    <t>QK 5</t>
  </si>
  <si>
    <t>QK 4</t>
  </si>
  <si>
    <t>QK 3</t>
  </si>
  <si>
    <t>QK 2</t>
  </si>
  <si>
    <t>QK 1</t>
  </si>
  <si>
    <t>１  階</t>
  </si>
  <si>
    <t>２  階</t>
  </si>
  <si>
    <t>QKfl2</t>
  </si>
  <si>
    <t>QKfl1</t>
  </si>
  <si>
    <t>３  階</t>
  </si>
  <si>
    <t>QKfl6</t>
  </si>
  <si>
    <t>QKfl5</t>
  </si>
  <si>
    <t>QKfl4</t>
  </si>
  <si>
    <t>QKfl3</t>
  </si>
  <si>
    <t>QK 6</t>
  </si>
  <si>
    <t>必要耐力・保有耐力（補強時）</t>
  </si>
  <si>
    <t>※上書きしてご使用ください。</t>
  </si>
  <si>
    <t>パスワード：sekkei （全て小文字）</t>
  </si>
  <si>
    <t>※水色の部分は入力可能です。それ以外を変更・入力等を行う場合は、シート保護の解除（「校閲」メニューの「シート保護の解除」）が必要です。</t>
  </si>
  <si>
    <t>倒壊する可能性がある</t>
  </si>
  <si>
    <t>倒壊する可能性がある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</si>
</sst>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  <numFmt numFmtId="178" formatCode="0_ "/>
    <numFmt numFmtId="179" formatCode="0.00;[Red]0.00"/>
    <numFmt numFmtId="180" formatCode="0.000;[Red]0.000"/>
    <numFmt numFmtId="181" formatCode="0.0;[Red]0.0"/>
    <numFmt numFmtId="182" formatCode="#,##0.00_ "/>
    <numFmt numFmtId="183" formatCode="0_);[Red]\(0\)"/>
    <numFmt numFmtId="184" formatCode="#,##0.00_);[Red]\(#,##0.00\)"/>
    <numFmt numFmtId="185" formatCode="0.0000_ "/>
    <numFmt numFmtId="186" formatCode="0.0_ "/>
    <numFmt numFmtId="187" formatCode="0.000_);[Red]\(0.000\)"/>
    <numFmt numFmtId="188" formatCode="0.00_);[Red]\(0.00\)"/>
    <numFmt numFmtId="189" formatCode="[$-411]ge\.m\.d;@"/>
    <numFmt numFmtId="190" formatCode="0_ ;[Red]\-0\ "/>
    <numFmt numFmtId="191" formatCode="0.00_ ;[Red]\-0.00\ "/>
  </numFmts>
  <fonts count="2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明朝"/>
      <family val="1"/>
    </font>
    <font>
      <sz val="10"/>
      <color indexed="10"/>
      <name val="ＭＳ 明朝"/>
      <family val="1"/>
    </font>
    <font>
      <sz val="14"/>
      <name val="ＭＳ 明朝"/>
      <family val="1"/>
    </font>
    <font>
      <sz val="10"/>
      <color indexed="8"/>
      <name val="ＭＳ 明朝"/>
      <family val="1"/>
    </font>
    <font>
      <sz val="10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0"/>
      <color indexed="9"/>
      <name val="ＭＳ 明朝"/>
      <family val="1"/>
    </font>
    <font>
      <sz val="10"/>
      <color indexed="60"/>
      <name val="ＭＳ 明朝"/>
      <family val="1"/>
    </font>
    <font>
      <sz val="10"/>
      <color indexed="52"/>
      <name val="ＭＳ 明朝"/>
      <family val="1"/>
    </font>
    <font>
      <sz val="10"/>
      <color indexed="20"/>
      <name val="ＭＳ 明朝"/>
      <family val="1"/>
    </font>
    <font>
      <b/>
      <sz val="10"/>
      <color indexed="52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0"/>
      <color indexed="8"/>
      <name val="ＭＳ 明朝"/>
      <family val="1"/>
    </font>
    <font>
      <b/>
      <sz val="10"/>
      <color indexed="63"/>
      <name val="ＭＳ 明朝"/>
      <family val="1"/>
    </font>
    <font>
      <i/>
      <sz val="10"/>
      <color indexed="23"/>
      <name val="ＭＳ 明朝"/>
      <family val="1"/>
    </font>
    <font>
      <sz val="10"/>
      <color indexed="62"/>
      <name val="ＭＳ 明朝"/>
      <family val="1"/>
    </font>
    <font>
      <sz val="10"/>
      <color indexed="17"/>
      <name val="ＭＳ 明朝"/>
      <family val="1"/>
    </font>
    <font>
      <sz val="1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4" fillId="0" borderId="0">
      <alignment vertical="center"/>
      <protection/>
    </xf>
    <xf numFmtId="0" fontId="14" fillId="23" borderId="4" applyNumberFormat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6" fillId="0" borderId="0">
      <alignment/>
      <protection/>
    </xf>
    <xf numFmtId="0" fontId="22" fillId="4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10" xfId="0" applyBorder="1" applyAlignment="1" quotePrefix="1">
      <alignment horizontal="center"/>
    </xf>
    <xf numFmtId="0" fontId="0" fillId="0" borderId="11" xfId="0" applyBorder="1" applyAlignment="1" quotePrefix="1">
      <alignment horizontal="center" shrinkToFit="1"/>
    </xf>
    <xf numFmtId="0" fontId="0" fillId="0" borderId="12" xfId="0" applyBorder="1" applyAlignment="1" quotePrefix="1">
      <alignment horizontal="center" shrinkToFit="1"/>
    </xf>
    <xf numFmtId="0" fontId="0" fillId="0" borderId="13" xfId="0" applyBorder="1" applyAlignment="1" quotePrefix="1">
      <alignment horizontal="center" vertical="center" shrinkToFit="1"/>
    </xf>
    <xf numFmtId="0" fontId="0" fillId="0" borderId="13" xfId="0" applyBorder="1" applyAlignment="1" quotePrefix="1">
      <alignment horizontal="center" shrinkToFit="1"/>
    </xf>
    <xf numFmtId="0" fontId="0" fillId="0" borderId="14" xfId="0" applyBorder="1" applyAlignment="1" quotePrefix="1">
      <alignment horizontal="center"/>
    </xf>
    <xf numFmtId="0" fontId="0" fillId="0" borderId="15" xfId="0" applyBorder="1" applyAlignment="1" quotePrefix="1">
      <alignment horizontal="center" shrinkToFit="1"/>
    </xf>
    <xf numFmtId="0" fontId="0" fillId="0" borderId="16" xfId="0" applyBorder="1" applyAlignment="1" quotePrefix="1">
      <alignment horizontal="center" shrinkToFit="1"/>
    </xf>
    <xf numFmtId="0" fontId="0" fillId="0" borderId="17" xfId="0" applyBorder="1" applyAlignment="1" quotePrefix="1">
      <alignment horizontal="center"/>
    </xf>
    <xf numFmtId="0" fontId="0" fillId="0" borderId="18" xfId="0" applyBorder="1" applyAlignment="1" quotePrefix="1">
      <alignment horizontal="center" vertical="center" shrinkToFit="1"/>
    </xf>
    <xf numFmtId="0" fontId="0" fillId="0" borderId="19" xfId="0" applyBorder="1" applyAlignment="1" quotePrefix="1">
      <alignment horizontal="center" shrinkToFit="1"/>
    </xf>
    <xf numFmtId="177" fontId="0" fillId="0" borderId="20" xfId="0" applyNumberFormat="1" applyBorder="1" applyAlignment="1">
      <alignment/>
    </xf>
    <xf numFmtId="0" fontId="0" fillId="0" borderId="21" xfId="0" applyBorder="1" applyAlignment="1" quotePrefix="1">
      <alignment horizontal="center" shrinkToFit="1"/>
    </xf>
    <xf numFmtId="191" fontId="0" fillId="0" borderId="20" xfId="0" applyNumberFormat="1" applyBorder="1" applyAlignment="1">
      <alignment/>
    </xf>
    <xf numFmtId="188" fontId="0" fillId="0" borderId="22" xfId="0" applyNumberFormat="1" applyBorder="1" applyAlignment="1">
      <alignment/>
    </xf>
    <xf numFmtId="188" fontId="0" fillId="0" borderId="20" xfId="0" applyNumberFormat="1" applyBorder="1" applyAlignment="1">
      <alignment/>
    </xf>
    <xf numFmtId="0" fontId="0" fillId="0" borderId="0" xfId="0" applyAlignment="1" quotePrefix="1">
      <alignment/>
    </xf>
    <xf numFmtId="0" fontId="0" fillId="0" borderId="23" xfId="0" applyBorder="1" applyAlignment="1" quotePrefix="1">
      <alignment horizontal="center" vertical="center" shrinkToFit="1"/>
    </xf>
    <xf numFmtId="0" fontId="0" fillId="0" borderId="24" xfId="0" applyBorder="1" applyAlignment="1" quotePrefix="1">
      <alignment horizontal="center" shrinkToFit="1"/>
    </xf>
    <xf numFmtId="0" fontId="0" fillId="0" borderId="25" xfId="0" applyBorder="1" applyAlignment="1" quotePrefix="1">
      <alignment horizontal="center" shrinkToFit="1"/>
    </xf>
    <xf numFmtId="0" fontId="0" fillId="0" borderId="0" xfId="0" applyAlignment="1" quotePrefix="1">
      <alignment horizontal="center"/>
    </xf>
    <xf numFmtId="176" fontId="0" fillId="6" borderId="26" xfId="0" applyNumberFormat="1" applyFill="1" applyBorder="1" applyAlignment="1" quotePrefix="1">
      <alignment shrinkToFit="1"/>
    </xf>
    <xf numFmtId="176" fontId="0" fillId="22" borderId="20" xfId="0" applyNumberFormat="1" applyFill="1" applyBorder="1" applyAlignment="1" quotePrefix="1">
      <alignment/>
    </xf>
    <xf numFmtId="186" fontId="0" fillId="6" borderId="27" xfId="0" applyNumberFormat="1" applyFill="1" applyBorder="1" applyAlignment="1">
      <alignment horizontal="center" vertical="center" shrinkToFit="1"/>
    </xf>
    <xf numFmtId="191" fontId="0" fillId="6" borderId="20" xfId="0" applyNumberFormat="1" applyFill="1" applyBorder="1" applyAlignment="1">
      <alignment/>
    </xf>
    <xf numFmtId="177" fontId="0" fillId="6" borderId="20" xfId="0" applyNumberFormat="1" applyFill="1" applyBorder="1" applyAlignment="1">
      <alignment/>
    </xf>
    <xf numFmtId="176" fontId="0" fillId="6" borderId="10" xfId="0" applyNumberFormat="1" applyFill="1" applyBorder="1" applyAlignment="1">
      <alignment horizontal="center" shrinkToFit="1"/>
    </xf>
    <xf numFmtId="176" fontId="0" fillId="6" borderId="28" xfId="0" applyNumberFormat="1" applyFill="1" applyBorder="1" applyAlignment="1">
      <alignment horizontal="center" shrinkToFit="1"/>
    </xf>
    <xf numFmtId="176" fontId="0" fillId="22" borderId="26" xfId="0" applyNumberFormat="1" applyFill="1" applyBorder="1" applyAlignment="1" quotePrefix="1">
      <alignment horizontal="center" shrinkToFit="1"/>
    </xf>
    <xf numFmtId="0" fontId="0" fillId="6" borderId="25" xfId="0" applyFill="1" applyBorder="1" applyAlignment="1" quotePrefix="1">
      <alignment horizontal="center" shrinkToFit="1"/>
    </xf>
    <xf numFmtId="188" fontId="0" fillId="22" borderId="22" xfId="0" applyNumberFormat="1" applyFill="1" applyBorder="1" applyAlignment="1">
      <alignment/>
    </xf>
    <xf numFmtId="176" fontId="0" fillId="22" borderId="22" xfId="0" applyNumberFormat="1" applyFill="1" applyBorder="1" applyAlignment="1">
      <alignment/>
    </xf>
    <xf numFmtId="191" fontId="0" fillId="22" borderId="20" xfId="0" applyNumberFormat="1" applyFill="1" applyBorder="1" applyAlignment="1">
      <alignment/>
    </xf>
    <xf numFmtId="188" fontId="0" fillId="6" borderId="28" xfId="0" applyNumberFormat="1" applyFill="1" applyBorder="1" applyAlignment="1">
      <alignment horizontal="center"/>
    </xf>
    <xf numFmtId="188" fontId="0" fillId="6" borderId="12" xfId="0" applyNumberFormat="1" applyFill="1" applyBorder="1" applyAlignment="1">
      <alignment horizontal="center"/>
    </xf>
    <xf numFmtId="188" fontId="0" fillId="22" borderId="29" xfId="0" applyNumberFormat="1" applyFill="1" applyBorder="1" applyAlignment="1">
      <alignment/>
    </xf>
    <xf numFmtId="188" fontId="0" fillId="22" borderId="30" xfId="0" applyNumberFormat="1" applyFill="1" applyBorder="1" applyAlignment="1">
      <alignment/>
    </xf>
    <xf numFmtId="188" fontId="0" fillId="22" borderId="13" xfId="0" applyNumberFormat="1" applyFill="1" applyBorder="1" applyAlignment="1">
      <alignment/>
    </xf>
    <xf numFmtId="188" fontId="0" fillId="22" borderId="31" xfId="0" applyNumberFormat="1" applyFill="1" applyBorder="1" applyAlignment="1">
      <alignment/>
    </xf>
    <xf numFmtId="188" fontId="0" fillId="3" borderId="29" xfId="0" applyNumberFormat="1" applyFill="1" applyBorder="1" applyAlignment="1">
      <alignment/>
    </xf>
    <xf numFmtId="188" fontId="0" fillId="3" borderId="30" xfId="0" applyNumberFormat="1" applyFill="1" applyBorder="1" applyAlignment="1">
      <alignment/>
    </xf>
    <xf numFmtId="176" fontId="0" fillId="22" borderId="20" xfId="0" applyNumberFormat="1" applyFill="1" applyBorder="1" applyAlignment="1">
      <alignment horizontal="center" shrinkToFit="1"/>
    </xf>
    <xf numFmtId="188" fontId="0" fillId="3" borderId="22" xfId="0" applyNumberFormat="1" applyFill="1" applyBorder="1" applyAlignment="1">
      <alignment/>
    </xf>
    <xf numFmtId="188" fontId="0" fillId="22" borderId="20" xfId="0" applyNumberFormat="1" applyFill="1" applyBorder="1" applyAlignment="1">
      <alignment/>
    </xf>
    <xf numFmtId="188" fontId="0" fillId="6" borderId="20" xfId="0" applyNumberFormat="1" applyFill="1" applyBorder="1" applyAlignment="1">
      <alignment horizontal="center"/>
    </xf>
    <xf numFmtId="176" fontId="0" fillId="6" borderId="20" xfId="0" applyNumberFormat="1" applyFill="1" applyBorder="1" applyAlignment="1">
      <alignment horizontal="center" shrinkToFit="1"/>
    </xf>
    <xf numFmtId="0" fontId="0" fillId="0" borderId="19" xfId="0" applyBorder="1" applyAlignment="1" quotePrefix="1">
      <alignment horizontal="center" vertical="center" shrinkToFit="1"/>
    </xf>
    <xf numFmtId="188" fontId="0" fillId="6" borderId="13" xfId="0" applyNumberFormat="1" applyFill="1" applyBorder="1" applyAlignment="1">
      <alignment horizontal="center"/>
    </xf>
    <xf numFmtId="176" fontId="0" fillId="6" borderId="13" xfId="0" applyNumberFormat="1" applyFill="1" applyBorder="1" applyAlignment="1">
      <alignment horizontal="center" shrinkToFit="1"/>
    </xf>
    <xf numFmtId="176" fontId="0" fillId="0" borderId="22" xfId="0" applyNumberFormat="1" applyBorder="1" applyAlignment="1">
      <alignment/>
    </xf>
    <xf numFmtId="186" fontId="0" fillId="6" borderId="27" xfId="0" applyNumberFormat="1" applyFill="1" applyBorder="1" applyAlignment="1" applyProtection="1">
      <alignment horizontal="center" vertical="center" shrinkToFit="1"/>
      <protection locked="0"/>
    </xf>
    <xf numFmtId="176" fontId="0" fillId="6" borderId="26" xfId="0" applyNumberFormat="1" applyFill="1" applyBorder="1" applyAlignment="1" applyProtection="1" quotePrefix="1">
      <alignment shrinkToFit="1"/>
      <protection locked="0"/>
    </xf>
    <xf numFmtId="0" fontId="0" fillId="6" borderId="25" xfId="0" applyFill="1" applyBorder="1" applyAlignment="1" applyProtection="1" quotePrefix="1">
      <alignment horizontal="center" shrinkToFit="1"/>
      <protection locked="0"/>
    </xf>
    <xf numFmtId="191" fontId="0" fillId="6" borderId="20" xfId="0" applyNumberFormat="1" applyFill="1" applyBorder="1" applyAlignment="1" applyProtection="1">
      <alignment/>
      <protection locked="0"/>
    </xf>
    <xf numFmtId="177" fontId="0" fillId="6" borderId="20" xfId="0" applyNumberFormat="1" applyFill="1" applyBorder="1" applyAlignment="1" applyProtection="1">
      <alignment/>
      <protection locked="0"/>
    </xf>
    <xf numFmtId="176" fontId="0" fillId="6" borderId="28" xfId="0" applyNumberFormat="1" applyFill="1" applyBorder="1" applyAlignment="1" applyProtection="1">
      <alignment horizontal="center" shrinkToFit="1"/>
      <protection locked="0"/>
    </xf>
    <xf numFmtId="188" fontId="0" fillId="6" borderId="28" xfId="0" applyNumberFormat="1" applyFill="1" applyBorder="1" applyAlignment="1" applyProtection="1">
      <alignment horizontal="center"/>
      <protection locked="0"/>
    </xf>
    <xf numFmtId="176" fontId="0" fillId="6" borderId="10" xfId="0" applyNumberFormat="1" applyFill="1" applyBorder="1" applyAlignment="1" applyProtection="1">
      <alignment horizontal="center" shrinkToFit="1"/>
      <protection locked="0"/>
    </xf>
    <xf numFmtId="188" fontId="0" fillId="6" borderId="12" xfId="0" applyNumberFormat="1" applyFill="1" applyBorder="1" applyAlignment="1" applyProtection="1">
      <alignment horizontal="center"/>
      <protection locked="0"/>
    </xf>
    <xf numFmtId="176" fontId="0" fillId="6" borderId="13" xfId="0" applyNumberFormat="1" applyFill="1" applyBorder="1" applyAlignment="1" applyProtection="1">
      <alignment horizontal="center" shrinkToFit="1"/>
      <protection locked="0"/>
    </xf>
    <xf numFmtId="188" fontId="0" fillId="6" borderId="13" xfId="0" applyNumberFormat="1" applyFill="1" applyBorder="1" applyAlignment="1" applyProtection="1">
      <alignment horizontal="center"/>
      <protection locked="0"/>
    </xf>
    <xf numFmtId="176" fontId="0" fillId="6" borderId="20" xfId="0" applyNumberFormat="1" applyFill="1" applyBorder="1" applyAlignment="1" applyProtection="1">
      <alignment horizontal="center" shrinkToFit="1"/>
      <protection locked="0"/>
    </xf>
    <xf numFmtId="188" fontId="0" fillId="6" borderId="20" xfId="0" applyNumberFormat="1" applyFill="1" applyBorder="1" applyAlignment="1" applyProtection="1">
      <alignment horizontal="center"/>
      <protection locked="0"/>
    </xf>
    <xf numFmtId="0" fontId="0" fillId="0" borderId="32" xfId="0" applyBorder="1" applyAlignment="1">
      <alignment horizontal="center" shrinkToFit="1"/>
    </xf>
    <xf numFmtId="0" fontId="0" fillId="0" borderId="33" xfId="0" applyBorder="1" applyAlignment="1" quotePrefix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23" xfId="0" applyBorder="1" applyAlignment="1" quotePrefix="1">
      <alignment horizontal="center" shrinkToFit="1"/>
    </xf>
    <xf numFmtId="0" fontId="0" fillId="0" borderId="35" xfId="0" applyBorder="1" applyAlignment="1">
      <alignment horizontal="center" shrinkToFit="1"/>
    </xf>
    <xf numFmtId="0" fontId="0" fillId="0" borderId="27" xfId="0" applyBorder="1" applyAlignment="1">
      <alignment shrinkToFit="1"/>
    </xf>
    <xf numFmtId="0" fontId="0" fillId="0" borderId="13" xfId="0" applyBorder="1" applyAlignment="1" quotePrefix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36" xfId="0" applyBorder="1" applyAlignment="1" quotePrefix="1">
      <alignment horizontal="center" shrinkToFit="1"/>
    </xf>
    <xf numFmtId="0" fontId="0" fillId="0" borderId="37" xfId="0" applyBorder="1" applyAlignment="1">
      <alignment horizontal="center" shrinkToFit="1"/>
    </xf>
    <xf numFmtId="0" fontId="0" fillId="0" borderId="37" xfId="0" applyBorder="1" applyAlignment="1" quotePrefix="1">
      <alignment horizontal="center" shrinkToFit="1"/>
    </xf>
    <xf numFmtId="0" fontId="0" fillId="0" borderId="38" xfId="0" applyBorder="1" applyAlignment="1">
      <alignment horizontal="center" shrinkToFit="1"/>
    </xf>
    <xf numFmtId="0" fontId="23" fillId="6" borderId="23" xfId="0" applyFont="1" applyFill="1" applyBorder="1" applyAlignment="1">
      <alignment horizontal="center" shrinkToFit="1"/>
    </xf>
    <xf numFmtId="0" fontId="0" fillId="0" borderId="39" xfId="0" applyBorder="1" applyAlignment="1" quotePrefix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0" fillId="0" borderId="41" xfId="0" applyBorder="1" applyAlignment="1" quotePrefix="1">
      <alignment horizontal="center" shrinkToFit="1"/>
    </xf>
    <xf numFmtId="0" fontId="0" fillId="0" borderId="31" xfId="0" applyBorder="1" applyAlignment="1">
      <alignment horizontal="center" shrinkToFit="1"/>
    </xf>
    <xf numFmtId="0" fontId="0" fillId="0" borderId="31" xfId="0" applyBorder="1" applyAlignment="1" quotePrefix="1">
      <alignment horizontal="center" shrinkToFit="1"/>
    </xf>
    <xf numFmtId="0" fontId="0" fillId="0" borderId="30" xfId="0" applyBorder="1" applyAlignment="1">
      <alignment horizontal="center" shrinkToFit="1"/>
    </xf>
    <xf numFmtId="0" fontId="0" fillId="0" borderId="14" xfId="0" applyBorder="1" applyAlignment="1" quotePrefix="1">
      <alignment horizontal="center" shrinkToFit="1"/>
    </xf>
    <xf numFmtId="0" fontId="0" fillId="0" borderId="20" xfId="0" applyBorder="1" applyAlignment="1">
      <alignment horizontal="center" shrinkToFit="1"/>
    </xf>
    <xf numFmtId="0" fontId="0" fillId="0" borderId="20" xfId="0" applyBorder="1" applyAlignment="1" quotePrefix="1">
      <alignment horizontal="center" shrinkToFit="1"/>
    </xf>
    <xf numFmtId="0" fontId="0" fillId="0" borderId="22" xfId="0" applyBorder="1" applyAlignment="1">
      <alignment horizontal="center" shrinkToFit="1"/>
    </xf>
    <xf numFmtId="0" fontId="0" fillId="0" borderId="42" xfId="0" applyBorder="1" applyAlignment="1" quotePrefix="1">
      <alignment horizontal="center" shrinkToFit="1"/>
    </xf>
    <xf numFmtId="0" fontId="0" fillId="0" borderId="43" xfId="0" applyBorder="1" applyAlignment="1">
      <alignment horizontal="center" shrinkToFit="1"/>
    </xf>
    <xf numFmtId="0" fontId="0" fillId="0" borderId="43" xfId="0" applyBorder="1" applyAlignment="1" quotePrefix="1">
      <alignment horizontal="center" shrinkToFit="1"/>
    </xf>
    <xf numFmtId="0" fontId="0" fillId="0" borderId="25" xfId="0" applyBorder="1" applyAlignment="1" quotePrefix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18" xfId="0" applyBorder="1" applyAlignment="1" quotePrefix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基礎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2 2" xfId="64"/>
    <cellStyle name="標準 3" xfId="65"/>
    <cellStyle name="標準 3 2" xfId="66"/>
    <cellStyle name="標準 4" xfId="67"/>
    <cellStyle name="標準 4 2" xfId="68"/>
    <cellStyle name="標準 5" xfId="69"/>
    <cellStyle name="Followed Hyperlink" xfId="70"/>
    <cellStyle name="未定義" xfId="71"/>
    <cellStyle name="良い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BE4\share\XPCC\SSS\&#35352;&#20837;&#20363;\220&#19968;&#33324;&#35386;&#26029;&#21028;&#65288;&#32080;&#26524;&#34920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見積り書"/>
      <sheetName val="写真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53"/>
  <sheetViews>
    <sheetView view="pageBreakPreview" zoomScaleSheetLayoutView="100" zoomScalePageLayoutView="0" workbookViewId="0" topLeftCell="A1">
      <selection activeCell="J11" sqref="J11"/>
    </sheetView>
  </sheetViews>
  <sheetFormatPr defaultColWidth="9.00390625" defaultRowHeight="13.5"/>
  <sheetData>
    <row r="1" ht="13.5">
      <c r="B1" t="s">
        <v>68</v>
      </c>
    </row>
    <row r="2" ht="13.5">
      <c r="B2" t="s">
        <v>66</v>
      </c>
    </row>
    <row r="4" ht="14.25" thickBot="1"/>
    <row r="5" spans="2:12" ht="19.5" thickBot="1">
      <c r="B5" s="76" t="s">
        <v>30</v>
      </c>
      <c r="C5" s="68"/>
      <c r="D5" s="68"/>
      <c r="E5" s="68"/>
      <c r="F5" s="68"/>
      <c r="G5" s="68"/>
      <c r="H5" s="68"/>
      <c r="I5" s="18" t="s">
        <v>21</v>
      </c>
      <c r="J5" s="51">
        <v>1</v>
      </c>
      <c r="L5" t="s">
        <v>67</v>
      </c>
    </row>
    <row r="6" ht="14.25" thickBot="1"/>
    <row r="7" spans="2:10" ht="14.25" thickBot="1">
      <c r="B7" s="67" t="s">
        <v>17</v>
      </c>
      <c r="C7" s="68"/>
      <c r="D7" s="68"/>
      <c r="E7" s="68"/>
      <c r="F7" s="68"/>
      <c r="G7" s="68"/>
      <c r="H7" s="68"/>
      <c r="I7" s="68"/>
      <c r="J7" s="69"/>
    </row>
    <row r="8" spans="2:16" ht="13.5">
      <c r="B8" s="65" t="s">
        <v>0</v>
      </c>
      <c r="C8" s="20"/>
      <c r="D8" s="53" t="s">
        <v>16</v>
      </c>
      <c r="E8" s="70" t="s">
        <v>54</v>
      </c>
      <c r="F8" s="70" t="s">
        <v>53</v>
      </c>
      <c r="G8" s="70" t="s">
        <v>52</v>
      </c>
      <c r="H8" s="70" t="s">
        <v>51</v>
      </c>
      <c r="I8" s="90" t="s">
        <v>50</v>
      </c>
      <c r="J8" s="92" t="s">
        <v>2</v>
      </c>
      <c r="N8" s="17" t="s">
        <v>16</v>
      </c>
      <c r="O8" s="17" t="s">
        <v>18</v>
      </c>
      <c r="P8" s="17" t="s">
        <v>19</v>
      </c>
    </row>
    <row r="9" spans="2:10" ht="13.5">
      <c r="B9" s="77"/>
      <c r="C9" s="19" t="s">
        <v>20</v>
      </c>
      <c r="D9" s="19" t="s">
        <v>2</v>
      </c>
      <c r="E9" s="78"/>
      <c r="F9" s="78"/>
      <c r="G9" s="78"/>
      <c r="H9" s="78"/>
      <c r="I9" s="91"/>
      <c r="J9" s="93"/>
    </row>
    <row r="10" spans="2:10" ht="14.25" thickBot="1">
      <c r="B10" s="66"/>
      <c r="C10" s="13" t="s">
        <v>49</v>
      </c>
      <c r="D10" s="13" t="s">
        <v>48</v>
      </c>
      <c r="E10" s="3" t="s">
        <v>48</v>
      </c>
      <c r="F10" s="3" t="s">
        <v>48</v>
      </c>
      <c r="G10" s="3" t="s">
        <v>48</v>
      </c>
      <c r="H10" s="3" t="s">
        <v>48</v>
      </c>
      <c r="I10" s="13" t="s">
        <v>48</v>
      </c>
      <c r="J10" s="11" t="s">
        <v>48</v>
      </c>
    </row>
    <row r="11" spans="2:10" ht="14.25" thickBot="1">
      <c r="B11" s="6" t="s">
        <v>6</v>
      </c>
      <c r="C11" s="52">
        <v>97.3</v>
      </c>
      <c r="D11" s="29">
        <f>IF(D8=N8,0.28,IF(D8=O8,0.4,0.64))</f>
        <v>0.28</v>
      </c>
      <c r="E11" s="16"/>
      <c r="F11" s="16"/>
      <c r="G11" s="16"/>
      <c r="H11" s="16"/>
      <c r="I11" s="15"/>
      <c r="J11" s="31">
        <f>IF(D8=N8,0.28,IF(D8=O8,0.4,0.64))</f>
        <v>0.28</v>
      </c>
    </row>
    <row r="13" ht="14.25" thickBot="1"/>
    <row r="14" spans="2:10" ht="13.5">
      <c r="B14" s="65" t="s">
        <v>0</v>
      </c>
      <c r="C14" s="5" t="s">
        <v>15</v>
      </c>
      <c r="D14" s="5" t="s">
        <v>24</v>
      </c>
      <c r="E14" s="5" t="s">
        <v>14</v>
      </c>
      <c r="F14" s="5" t="s">
        <v>1</v>
      </c>
      <c r="G14" s="5" t="s">
        <v>13</v>
      </c>
      <c r="H14" s="8" t="s">
        <v>11</v>
      </c>
      <c r="I14" s="8" t="s">
        <v>12</v>
      </c>
      <c r="J14" s="7" t="s">
        <v>2</v>
      </c>
    </row>
    <row r="15" spans="2:10" ht="14.25" thickBot="1">
      <c r="B15" s="66"/>
      <c r="C15" s="3" t="s">
        <v>49</v>
      </c>
      <c r="D15" s="3" t="s">
        <v>48</v>
      </c>
      <c r="E15" s="3" t="s">
        <v>48</v>
      </c>
      <c r="F15" s="3" t="s">
        <v>47</v>
      </c>
      <c r="G15" s="3" t="s">
        <v>10</v>
      </c>
      <c r="H15" s="3" t="s">
        <v>10</v>
      </c>
      <c r="I15" s="3" t="s">
        <v>10</v>
      </c>
      <c r="J15" s="2" t="s">
        <v>41</v>
      </c>
    </row>
    <row r="16" spans="2:10" ht="14.25" thickBot="1">
      <c r="B16" s="6" t="s">
        <v>6</v>
      </c>
      <c r="C16" s="23">
        <f>C11</f>
        <v>97.3</v>
      </c>
      <c r="D16" s="14">
        <f>J11</f>
        <v>0.28</v>
      </c>
      <c r="E16" s="54">
        <v>0</v>
      </c>
      <c r="F16" s="33">
        <f>J5</f>
        <v>1</v>
      </c>
      <c r="G16" s="54">
        <v>1</v>
      </c>
      <c r="H16" s="55">
        <v>1</v>
      </c>
      <c r="I16" s="55">
        <v>1</v>
      </c>
      <c r="J16" s="50">
        <f>C16*(D16+E16)*F16*G16*H16*I16</f>
        <v>27.244000000000003</v>
      </c>
    </row>
    <row r="18" ht="14.25" thickBot="1"/>
    <row r="19" spans="2:10" ht="14.25" thickBot="1">
      <c r="B19" s="67" t="s">
        <v>3</v>
      </c>
      <c r="C19" s="68"/>
      <c r="D19" s="68"/>
      <c r="E19" s="68"/>
      <c r="F19" s="68"/>
      <c r="G19" s="68"/>
      <c r="H19" s="68"/>
      <c r="I19" s="68"/>
      <c r="J19" s="69"/>
    </row>
    <row r="20" spans="2:10" ht="13.5">
      <c r="B20" s="65" t="s">
        <v>0</v>
      </c>
      <c r="C20" s="70" t="s">
        <v>5</v>
      </c>
      <c r="D20" s="5" t="s">
        <v>25</v>
      </c>
      <c r="E20" s="5" t="s">
        <v>26</v>
      </c>
      <c r="F20" s="5" t="s">
        <v>22</v>
      </c>
      <c r="G20" s="4" t="s">
        <v>23</v>
      </c>
      <c r="H20" s="4" t="s">
        <v>4</v>
      </c>
      <c r="I20" s="7" t="s">
        <v>2</v>
      </c>
      <c r="J20" s="10" t="s">
        <v>9</v>
      </c>
    </row>
    <row r="21" spans="2:10" ht="14.25" thickBot="1">
      <c r="B21" s="66"/>
      <c r="C21" s="71"/>
      <c r="D21" s="3" t="s">
        <v>46</v>
      </c>
      <c r="E21" s="3" t="s">
        <v>45</v>
      </c>
      <c r="F21" s="3" t="s">
        <v>44</v>
      </c>
      <c r="G21" s="3" t="s">
        <v>43</v>
      </c>
      <c r="H21" s="3" t="s">
        <v>42</v>
      </c>
      <c r="I21" s="2" t="s">
        <v>41</v>
      </c>
      <c r="J21" s="11" t="s">
        <v>8</v>
      </c>
    </row>
    <row r="22" spans="2:10" ht="14.25" thickBot="1">
      <c r="B22" s="47" t="s">
        <v>40</v>
      </c>
      <c r="C22" s="1" t="s">
        <v>6</v>
      </c>
      <c r="D22" s="60">
        <v>27.64</v>
      </c>
      <c r="E22" s="61">
        <v>1.45</v>
      </c>
      <c r="F22" s="61">
        <v>0.84</v>
      </c>
      <c r="G22" s="61">
        <v>0.7</v>
      </c>
      <c r="H22" s="38">
        <f>(D22+E22)*F22*G22</f>
        <v>17.104919999999996</v>
      </c>
      <c r="I22" s="36">
        <f>J16</f>
        <v>27.244000000000003</v>
      </c>
      <c r="J22" s="40">
        <f>H22/I22</f>
        <v>0.6278417266187049</v>
      </c>
    </row>
    <row r="23" spans="2:10" ht="14.25" thickBot="1">
      <c r="B23" s="47" t="s">
        <v>39</v>
      </c>
      <c r="C23" s="1" t="s">
        <v>6</v>
      </c>
      <c r="D23" s="62">
        <v>37.59</v>
      </c>
      <c r="E23" s="63">
        <v>3.63</v>
      </c>
      <c r="F23" s="63">
        <v>1</v>
      </c>
      <c r="G23" s="63">
        <v>0.7</v>
      </c>
      <c r="H23" s="44">
        <f>(D23+E23)*F23*G23</f>
        <v>28.854000000000003</v>
      </c>
      <c r="I23" s="31">
        <f>J16</f>
        <v>27.244000000000003</v>
      </c>
      <c r="J23" s="43">
        <f>H23/I23</f>
        <v>1.0590955806783144</v>
      </c>
    </row>
    <row r="25" ht="13.5" hidden="1"/>
    <row r="26" ht="13.5" hidden="1"/>
    <row r="27" spans="2:10" ht="19.5" hidden="1" thickBot="1">
      <c r="B27" s="76" t="s">
        <v>65</v>
      </c>
      <c r="C27" s="68"/>
      <c r="D27" s="68"/>
      <c r="E27" s="68"/>
      <c r="F27" s="68"/>
      <c r="G27" s="68"/>
      <c r="H27" s="68"/>
      <c r="I27" s="18" t="s">
        <v>21</v>
      </c>
      <c r="J27" s="24">
        <v>1</v>
      </c>
    </row>
    <row r="28" ht="14.25" hidden="1" thickBot="1"/>
    <row r="29" spans="2:10" ht="14.25" hidden="1" thickBot="1">
      <c r="B29" s="67" t="s">
        <v>17</v>
      </c>
      <c r="C29" s="68"/>
      <c r="D29" s="68"/>
      <c r="E29" s="68"/>
      <c r="F29" s="68"/>
      <c r="G29" s="68"/>
      <c r="H29" s="68"/>
      <c r="I29" s="68"/>
      <c r="J29" s="69"/>
    </row>
    <row r="30" spans="2:16" ht="13.5" hidden="1">
      <c r="B30" s="65" t="s">
        <v>0</v>
      </c>
      <c r="C30" s="20"/>
      <c r="D30" s="30" t="s">
        <v>18</v>
      </c>
      <c r="E30" s="70" t="s">
        <v>54</v>
      </c>
      <c r="F30" s="70" t="s">
        <v>53</v>
      </c>
      <c r="G30" s="70" t="s">
        <v>52</v>
      </c>
      <c r="H30" s="70" t="s">
        <v>51</v>
      </c>
      <c r="I30" s="90" t="s">
        <v>50</v>
      </c>
      <c r="J30" s="92" t="s">
        <v>2</v>
      </c>
      <c r="N30" s="17" t="s">
        <v>16</v>
      </c>
      <c r="O30" s="17" t="s">
        <v>18</v>
      </c>
      <c r="P30" s="17" t="s">
        <v>19</v>
      </c>
    </row>
    <row r="31" spans="2:10" ht="13.5" hidden="1">
      <c r="B31" s="77"/>
      <c r="C31" s="19" t="s">
        <v>20</v>
      </c>
      <c r="D31" s="19" t="s">
        <v>2</v>
      </c>
      <c r="E31" s="78"/>
      <c r="F31" s="78"/>
      <c r="G31" s="78"/>
      <c r="H31" s="78"/>
      <c r="I31" s="91"/>
      <c r="J31" s="93"/>
    </row>
    <row r="32" spans="2:10" ht="14.25" hidden="1" thickBot="1">
      <c r="B32" s="66"/>
      <c r="C32" s="13" t="s">
        <v>49</v>
      </c>
      <c r="D32" s="13" t="s">
        <v>48</v>
      </c>
      <c r="E32" s="3" t="s">
        <v>48</v>
      </c>
      <c r="F32" s="3" t="s">
        <v>48</v>
      </c>
      <c r="G32" s="3" t="s">
        <v>48</v>
      </c>
      <c r="H32" s="3" t="s">
        <v>48</v>
      </c>
      <c r="I32" s="13" t="s">
        <v>48</v>
      </c>
      <c r="J32" s="11" t="s">
        <v>48</v>
      </c>
    </row>
    <row r="33" spans="2:10" ht="14.25" hidden="1" thickBot="1">
      <c r="B33" s="6" t="s">
        <v>6</v>
      </c>
      <c r="C33" s="22">
        <v>100</v>
      </c>
      <c r="D33" s="29">
        <f>IF(D30=N30,0.28,IF(D30=O30,0.4,0.64))</f>
        <v>0.4</v>
      </c>
      <c r="E33" s="16"/>
      <c r="F33" s="16"/>
      <c r="G33" s="16"/>
      <c r="H33" s="16"/>
      <c r="I33" s="15"/>
      <c r="J33" s="31">
        <f>IF(C30=N30,0.28,IF(C30=O30,0.4*J27,0.64*J27))</f>
        <v>0.64</v>
      </c>
    </row>
    <row r="34" ht="13.5" hidden="1"/>
    <row r="35" ht="14.25" hidden="1" thickBot="1"/>
    <row r="36" spans="2:10" ht="13.5" hidden="1">
      <c r="B36" s="65" t="s">
        <v>0</v>
      </c>
      <c r="C36" s="5" t="s">
        <v>15</v>
      </c>
      <c r="D36" s="5" t="s">
        <v>24</v>
      </c>
      <c r="E36" s="5" t="s">
        <v>14</v>
      </c>
      <c r="F36" s="5" t="s">
        <v>1</v>
      </c>
      <c r="G36" s="5" t="s">
        <v>13</v>
      </c>
      <c r="H36" s="8" t="s">
        <v>11</v>
      </c>
      <c r="I36" s="8" t="s">
        <v>12</v>
      </c>
      <c r="J36" s="7" t="s">
        <v>2</v>
      </c>
    </row>
    <row r="37" spans="2:10" ht="14.25" hidden="1" thickBot="1">
      <c r="B37" s="66"/>
      <c r="C37" s="3" t="s">
        <v>49</v>
      </c>
      <c r="D37" s="3" t="s">
        <v>48</v>
      </c>
      <c r="E37" s="3" t="s">
        <v>48</v>
      </c>
      <c r="F37" s="3" t="s">
        <v>47</v>
      </c>
      <c r="G37" s="3" t="s">
        <v>10</v>
      </c>
      <c r="H37" s="3" t="s">
        <v>10</v>
      </c>
      <c r="I37" s="3" t="s">
        <v>10</v>
      </c>
      <c r="J37" s="2" t="s">
        <v>41</v>
      </c>
    </row>
    <row r="38" spans="2:10" ht="14.25" hidden="1" thickBot="1">
      <c r="B38" s="6" t="s">
        <v>6</v>
      </c>
      <c r="C38" s="23">
        <f>C33</f>
        <v>100</v>
      </c>
      <c r="D38" s="14">
        <f>J33</f>
        <v>0.64</v>
      </c>
      <c r="E38" s="25">
        <v>0</v>
      </c>
      <c r="F38" s="33">
        <f>J27</f>
        <v>1</v>
      </c>
      <c r="G38" s="25">
        <v>1</v>
      </c>
      <c r="H38" s="26">
        <v>1</v>
      </c>
      <c r="I38" s="26">
        <v>1</v>
      </c>
      <c r="J38" s="50">
        <f>C38*(D38+E38)*F38*G38*H38*I38</f>
        <v>64</v>
      </c>
    </row>
    <row r="39" ht="13.5" hidden="1"/>
    <row r="40" ht="14.25" hidden="1" thickBot="1"/>
    <row r="41" spans="2:10" ht="14.25" hidden="1" thickBot="1">
      <c r="B41" s="67" t="s">
        <v>3</v>
      </c>
      <c r="C41" s="68"/>
      <c r="D41" s="68"/>
      <c r="E41" s="68"/>
      <c r="F41" s="68"/>
      <c r="G41" s="68"/>
      <c r="H41" s="68"/>
      <c r="I41" s="68"/>
      <c r="J41" s="69"/>
    </row>
    <row r="42" spans="2:10" ht="13.5" hidden="1">
      <c r="B42" s="65" t="s">
        <v>0</v>
      </c>
      <c r="C42" s="70" t="s">
        <v>5</v>
      </c>
      <c r="D42" s="5" t="s">
        <v>25</v>
      </c>
      <c r="E42" s="5" t="s">
        <v>26</v>
      </c>
      <c r="F42" s="5" t="s">
        <v>22</v>
      </c>
      <c r="G42" s="4" t="s">
        <v>23</v>
      </c>
      <c r="H42" s="4" t="s">
        <v>4</v>
      </c>
      <c r="I42" s="7" t="s">
        <v>2</v>
      </c>
      <c r="J42" s="10" t="s">
        <v>9</v>
      </c>
    </row>
    <row r="43" spans="2:10" ht="14.25" hidden="1" thickBot="1">
      <c r="B43" s="66"/>
      <c r="C43" s="71"/>
      <c r="D43" s="3" t="s">
        <v>46</v>
      </c>
      <c r="E43" s="3" t="s">
        <v>45</v>
      </c>
      <c r="F43" s="3" t="s">
        <v>44</v>
      </c>
      <c r="G43" s="3" t="s">
        <v>43</v>
      </c>
      <c r="H43" s="3" t="s">
        <v>42</v>
      </c>
      <c r="I43" s="2" t="s">
        <v>41</v>
      </c>
      <c r="J43" s="11" t="s">
        <v>8</v>
      </c>
    </row>
    <row r="44" spans="2:10" ht="14.25" hidden="1" thickBot="1">
      <c r="B44" s="47" t="s">
        <v>40</v>
      </c>
      <c r="C44" s="1" t="s">
        <v>6</v>
      </c>
      <c r="D44" s="49">
        <v>8.83</v>
      </c>
      <c r="E44" s="48">
        <v>1.09</v>
      </c>
      <c r="F44" s="48">
        <v>1</v>
      </c>
      <c r="G44" s="48">
        <v>0.89</v>
      </c>
      <c r="H44" s="38">
        <f>(D44+E44)*F44*G44</f>
        <v>8.8288</v>
      </c>
      <c r="I44" s="36">
        <f>J38</f>
        <v>64</v>
      </c>
      <c r="J44" s="40">
        <f>H44/I44</f>
        <v>0.13795</v>
      </c>
    </row>
    <row r="45" spans="2:10" ht="14.25" hidden="1" thickBot="1">
      <c r="B45" s="47" t="s">
        <v>39</v>
      </c>
      <c r="C45" s="1" t="s">
        <v>6</v>
      </c>
      <c r="D45" s="46">
        <v>32.09</v>
      </c>
      <c r="E45" s="45">
        <v>2.18</v>
      </c>
      <c r="F45" s="45">
        <v>1</v>
      </c>
      <c r="G45" s="45">
        <v>0.89</v>
      </c>
      <c r="H45" s="44">
        <f>(D45+E45)*F45*G45</f>
        <v>30.500300000000003</v>
      </c>
      <c r="I45" s="31">
        <f>J38</f>
        <v>64</v>
      </c>
      <c r="J45" s="43">
        <f>H45/I45</f>
        <v>0.47656718750000004</v>
      </c>
    </row>
    <row r="46" ht="13.5" hidden="1"/>
    <row r="47" ht="13.5" hidden="1"/>
    <row r="48" ht="14.25" thickBot="1"/>
    <row r="49" spans="2:10" ht="14.25" thickBot="1">
      <c r="B49" s="83" t="s">
        <v>38</v>
      </c>
      <c r="C49" s="84"/>
      <c r="D49" s="84"/>
      <c r="E49" s="85" t="s">
        <v>28</v>
      </c>
      <c r="F49" s="84"/>
      <c r="G49" s="84"/>
      <c r="H49" s="84"/>
      <c r="I49" s="84"/>
      <c r="J49" s="86"/>
    </row>
    <row r="50" spans="2:10" ht="13.5">
      <c r="B50" s="87" t="s">
        <v>37</v>
      </c>
      <c r="C50" s="88"/>
      <c r="D50" s="88"/>
      <c r="E50" s="89" t="s">
        <v>36</v>
      </c>
      <c r="F50" s="88"/>
      <c r="G50" s="88"/>
      <c r="H50" s="88"/>
      <c r="I50" s="88"/>
      <c r="J50" s="64"/>
    </row>
    <row r="51" spans="2:10" ht="13.5">
      <c r="B51" s="72" t="s">
        <v>35</v>
      </c>
      <c r="C51" s="73"/>
      <c r="D51" s="73"/>
      <c r="E51" s="74" t="s">
        <v>34</v>
      </c>
      <c r="F51" s="73"/>
      <c r="G51" s="73"/>
      <c r="H51" s="73"/>
      <c r="I51" s="73"/>
      <c r="J51" s="75"/>
    </row>
    <row r="52" spans="2:10" ht="13.5">
      <c r="B52" s="72" t="s">
        <v>33</v>
      </c>
      <c r="C52" s="73"/>
      <c r="D52" s="73"/>
      <c r="E52" s="74" t="s">
        <v>69</v>
      </c>
      <c r="F52" s="73"/>
      <c r="G52" s="73"/>
      <c r="H52" s="73"/>
      <c r="I52" s="73"/>
      <c r="J52" s="75"/>
    </row>
    <row r="53" spans="2:10" ht="14.25" thickBot="1">
      <c r="B53" s="79" t="s">
        <v>27</v>
      </c>
      <c r="C53" s="80"/>
      <c r="D53" s="80"/>
      <c r="E53" s="81" t="s">
        <v>32</v>
      </c>
      <c r="F53" s="80"/>
      <c r="G53" s="80"/>
      <c r="H53" s="80"/>
      <c r="I53" s="80"/>
      <c r="J53" s="82"/>
    </row>
  </sheetData>
  <sheetProtection password="DC37" sheet="1"/>
  <mergeCells count="36">
    <mergeCell ref="B36:B37"/>
    <mergeCell ref="G30:G31"/>
    <mergeCell ref="H30:H31"/>
    <mergeCell ref="I30:I31"/>
    <mergeCell ref="J30:J31"/>
    <mergeCell ref="B5:H5"/>
    <mergeCell ref="B7:J7"/>
    <mergeCell ref="B8:B10"/>
    <mergeCell ref="E8:E9"/>
    <mergeCell ref="F8:F9"/>
    <mergeCell ref="G8:G9"/>
    <mergeCell ref="H8:H9"/>
    <mergeCell ref="I8:I9"/>
    <mergeCell ref="J8:J9"/>
    <mergeCell ref="B53:D53"/>
    <mergeCell ref="E53:J53"/>
    <mergeCell ref="B49:D49"/>
    <mergeCell ref="E49:J49"/>
    <mergeCell ref="B50:D50"/>
    <mergeCell ref="E50:J50"/>
    <mergeCell ref="B51:D51"/>
    <mergeCell ref="E51:J51"/>
    <mergeCell ref="B52:D52"/>
    <mergeCell ref="E52:J52"/>
    <mergeCell ref="B27:H27"/>
    <mergeCell ref="B29:J29"/>
    <mergeCell ref="B30:B32"/>
    <mergeCell ref="E30:E31"/>
    <mergeCell ref="B41:J41"/>
    <mergeCell ref="B42:B43"/>
    <mergeCell ref="C42:C43"/>
    <mergeCell ref="F30:F31"/>
    <mergeCell ref="B14:B15"/>
    <mergeCell ref="B19:J19"/>
    <mergeCell ref="B20:B21"/>
    <mergeCell ref="C20:C21"/>
  </mergeCells>
  <dataValidations count="2">
    <dataValidation type="list" allowBlank="1" showInputMessage="1" showErrorMessage="1" sqref="D30">
      <formula1>#REF!</formula1>
    </dataValidation>
    <dataValidation type="list" allowBlank="1" showInputMessage="1" showErrorMessage="1" sqref="D8">
      <formula1>$N$8:$P$8</formula1>
    </dataValidation>
  </dataValidations>
  <printOptions/>
  <pageMargins left="0.7086614173228347" right="0.5118110236220472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0"/>
  <sheetViews>
    <sheetView tabSelected="1" view="pageBreakPreview" zoomScaleSheetLayoutView="100" zoomScalePageLayoutView="0" workbookViewId="0" topLeftCell="A1">
      <selection activeCell="J10" sqref="J10"/>
    </sheetView>
  </sheetViews>
  <sheetFormatPr defaultColWidth="9.00390625" defaultRowHeight="13.5"/>
  <sheetData>
    <row r="1" ht="13.5">
      <c r="A1" t="s">
        <v>68</v>
      </c>
    </row>
    <row r="3" ht="14.25" thickBot="1"/>
    <row r="4" spans="2:12" ht="19.5" thickBot="1">
      <c r="B4" s="76" t="s">
        <v>30</v>
      </c>
      <c r="C4" s="68"/>
      <c r="D4" s="68"/>
      <c r="E4" s="68"/>
      <c r="F4" s="68"/>
      <c r="G4" s="68"/>
      <c r="H4" s="68"/>
      <c r="I4" s="18" t="s">
        <v>21</v>
      </c>
      <c r="J4" s="51">
        <v>1</v>
      </c>
      <c r="L4" t="s">
        <v>67</v>
      </c>
    </row>
    <row r="5" ht="14.25" thickBot="1"/>
    <row r="6" spans="2:10" ht="14.25" thickBot="1">
      <c r="B6" s="67" t="s">
        <v>17</v>
      </c>
      <c r="C6" s="68"/>
      <c r="D6" s="68"/>
      <c r="E6" s="68"/>
      <c r="F6" s="68"/>
      <c r="G6" s="68"/>
      <c r="H6" s="68"/>
      <c r="I6" s="68"/>
      <c r="J6" s="69"/>
    </row>
    <row r="7" spans="2:16" ht="13.5">
      <c r="B7" s="65" t="s">
        <v>0</v>
      </c>
      <c r="C7" s="20"/>
      <c r="D7" s="53" t="s">
        <v>18</v>
      </c>
      <c r="E7" s="70" t="s">
        <v>54</v>
      </c>
      <c r="F7" s="70" t="s">
        <v>53</v>
      </c>
      <c r="G7" s="70" t="s">
        <v>52</v>
      </c>
      <c r="H7" s="70" t="s">
        <v>51</v>
      </c>
      <c r="I7" s="90" t="s">
        <v>50</v>
      </c>
      <c r="J7" s="92" t="s">
        <v>2</v>
      </c>
      <c r="N7" s="17" t="s">
        <v>16</v>
      </c>
      <c r="O7" s="17" t="s">
        <v>18</v>
      </c>
      <c r="P7" s="17" t="s">
        <v>19</v>
      </c>
    </row>
    <row r="8" spans="2:17" ht="13.5">
      <c r="B8" s="77"/>
      <c r="C8" s="19" t="s">
        <v>20</v>
      </c>
      <c r="D8" s="19" t="s">
        <v>2</v>
      </c>
      <c r="E8" s="78"/>
      <c r="F8" s="78"/>
      <c r="G8" s="78"/>
      <c r="H8" s="78"/>
      <c r="I8" s="91"/>
      <c r="J8" s="93"/>
      <c r="M8" s="21"/>
      <c r="N8" s="21" t="s">
        <v>58</v>
      </c>
      <c r="O8">
        <f>0.4+0.6*Q8</f>
        <v>0.5791294944579617</v>
      </c>
      <c r="P8">
        <f>0.53+0.47*Q8</f>
        <v>0.6703181039920699</v>
      </c>
      <c r="Q8">
        <f>IF(C10/C11&lt;0.1,0.1,(C10/C11))</f>
        <v>0.29854915742993604</v>
      </c>
    </row>
    <row r="9" spans="2:16" ht="14.25" thickBot="1">
      <c r="B9" s="66"/>
      <c r="C9" s="13" t="s">
        <v>49</v>
      </c>
      <c r="D9" s="13" t="s">
        <v>48</v>
      </c>
      <c r="E9" s="3" t="s">
        <v>48</v>
      </c>
      <c r="F9" s="3" t="s">
        <v>48</v>
      </c>
      <c r="G9" s="3" t="s">
        <v>48</v>
      </c>
      <c r="H9" s="3" t="s">
        <v>48</v>
      </c>
      <c r="I9" s="13" t="s">
        <v>48</v>
      </c>
      <c r="J9" s="11" t="s">
        <v>48</v>
      </c>
      <c r="N9" s="21" t="s">
        <v>57</v>
      </c>
      <c r="O9">
        <f>1.3+0.07/Q8</f>
        <v>1.534467250226381</v>
      </c>
      <c r="P9">
        <f>1.06+0.15/Q8</f>
        <v>1.5624298219136734</v>
      </c>
    </row>
    <row r="10" spans="2:10" ht="14.25" thickBot="1">
      <c r="B10" s="6" t="s">
        <v>7</v>
      </c>
      <c r="C10" s="52">
        <v>33.13</v>
      </c>
      <c r="D10" s="29">
        <f>IF(D7=N7,0.28,IF(D7=O7,0.4,0.64))</f>
        <v>0.4</v>
      </c>
      <c r="E10" s="16"/>
      <c r="F10" s="16">
        <f>IF(D7=N7,O9,IF(D7=O7,O9,P9))</f>
        <v>1.534467250226381</v>
      </c>
      <c r="G10" s="16"/>
      <c r="H10" s="16"/>
      <c r="I10" s="15"/>
      <c r="J10" s="31">
        <f>IF(D7=N7,0.28*O9,IF(D7=O7,0.4*O9,0.64*P9))</f>
        <v>0.6137869000905525</v>
      </c>
    </row>
    <row r="11" spans="2:10" ht="14.25" thickBot="1">
      <c r="B11" s="6" t="s">
        <v>6</v>
      </c>
      <c r="C11" s="52">
        <v>110.97</v>
      </c>
      <c r="D11" s="29">
        <f>IF(D7=N7,0.72,IF(D7=O7,0.92,1.22))</f>
        <v>0.92</v>
      </c>
      <c r="E11" s="16">
        <f>IF(D7=N7,O8,IF(D7=O7,O8,P8))</f>
        <v>0.5791294944579617</v>
      </c>
      <c r="F11" s="16"/>
      <c r="G11" s="16"/>
      <c r="H11" s="16"/>
      <c r="I11" s="15"/>
      <c r="J11" s="31">
        <f>IF(D7=N7,0.72*O8,IF(D7=O7,0.92*O8,1.22*P8))</f>
        <v>0.5327991349013248</v>
      </c>
    </row>
    <row r="13" ht="14.25" thickBot="1"/>
    <row r="14" spans="2:10" ht="13.5">
      <c r="B14" s="65" t="s">
        <v>0</v>
      </c>
      <c r="C14" s="5" t="s">
        <v>15</v>
      </c>
      <c r="D14" s="5" t="s">
        <v>24</v>
      </c>
      <c r="E14" s="5" t="s">
        <v>14</v>
      </c>
      <c r="F14" s="5" t="s">
        <v>1</v>
      </c>
      <c r="G14" s="5" t="s">
        <v>13</v>
      </c>
      <c r="H14" s="8" t="s">
        <v>11</v>
      </c>
      <c r="I14" s="8" t="s">
        <v>12</v>
      </c>
      <c r="J14" s="7" t="s">
        <v>2</v>
      </c>
    </row>
    <row r="15" spans="2:10" ht="14.25" thickBot="1">
      <c r="B15" s="66"/>
      <c r="C15" s="3" t="s">
        <v>49</v>
      </c>
      <c r="D15" s="3" t="s">
        <v>48</v>
      </c>
      <c r="E15" s="3" t="s">
        <v>48</v>
      </c>
      <c r="F15" s="3" t="s">
        <v>47</v>
      </c>
      <c r="G15" s="3" t="s">
        <v>10</v>
      </c>
      <c r="H15" s="3" t="s">
        <v>10</v>
      </c>
      <c r="I15" s="3" t="s">
        <v>10</v>
      </c>
      <c r="J15" s="2" t="s">
        <v>41</v>
      </c>
    </row>
    <row r="16" spans="2:10" ht="14.25" thickBot="1">
      <c r="B16" s="6" t="s">
        <v>7</v>
      </c>
      <c r="C16" s="23">
        <f>C10</f>
        <v>33.13</v>
      </c>
      <c r="D16" s="14">
        <f>J10</f>
        <v>0.6137869000905525</v>
      </c>
      <c r="E16" s="54">
        <v>0</v>
      </c>
      <c r="F16" s="33">
        <f>J4</f>
        <v>1</v>
      </c>
      <c r="G16" s="54">
        <v>1</v>
      </c>
      <c r="H16" s="55">
        <v>1</v>
      </c>
      <c r="I16" s="55">
        <v>1</v>
      </c>
      <c r="J16" s="32">
        <f>C16*(D16+E16)*F16*G16*H16*I16</f>
        <v>20.334760000000006</v>
      </c>
    </row>
    <row r="17" spans="2:10" ht="14.25" thickBot="1">
      <c r="B17" s="6" t="s">
        <v>6</v>
      </c>
      <c r="C17" s="23">
        <f>C11</f>
        <v>110.97</v>
      </c>
      <c r="D17" s="14">
        <f>J11</f>
        <v>0.5327991349013248</v>
      </c>
      <c r="E17" s="14">
        <f>E16</f>
        <v>0</v>
      </c>
      <c r="F17" s="33">
        <f>J4</f>
        <v>1</v>
      </c>
      <c r="G17" s="14">
        <f>G16</f>
        <v>1</v>
      </c>
      <c r="H17" s="12">
        <f>H16</f>
        <v>1</v>
      </c>
      <c r="I17" s="12">
        <v>1</v>
      </c>
      <c r="J17" s="32">
        <f>C17*(D17+E17)*F17*G17*H17*I17</f>
        <v>59.12472000000001</v>
      </c>
    </row>
    <row r="19" ht="14.25" thickBot="1"/>
    <row r="20" spans="2:10" ht="14.25" thickBot="1">
      <c r="B20" s="67" t="s">
        <v>3</v>
      </c>
      <c r="C20" s="68"/>
      <c r="D20" s="68"/>
      <c r="E20" s="68"/>
      <c r="F20" s="68"/>
      <c r="G20" s="68"/>
      <c r="H20" s="68"/>
      <c r="I20" s="68"/>
      <c r="J20" s="69"/>
    </row>
    <row r="21" spans="2:10" ht="13.5">
      <c r="B21" s="65" t="s">
        <v>0</v>
      </c>
      <c r="C21" s="70" t="s">
        <v>5</v>
      </c>
      <c r="D21" s="5" t="s">
        <v>25</v>
      </c>
      <c r="E21" s="5" t="s">
        <v>26</v>
      </c>
      <c r="F21" s="5" t="s">
        <v>22</v>
      </c>
      <c r="G21" s="4" t="s">
        <v>23</v>
      </c>
      <c r="H21" s="4" t="s">
        <v>4</v>
      </c>
      <c r="I21" s="7" t="s">
        <v>2</v>
      </c>
      <c r="J21" s="10" t="s">
        <v>9</v>
      </c>
    </row>
    <row r="22" spans="2:10" ht="14.25" thickBot="1">
      <c r="B22" s="66"/>
      <c r="C22" s="71"/>
      <c r="D22" s="3" t="s">
        <v>46</v>
      </c>
      <c r="E22" s="3" t="s">
        <v>45</v>
      </c>
      <c r="F22" s="3" t="s">
        <v>44</v>
      </c>
      <c r="G22" s="3" t="s">
        <v>43</v>
      </c>
      <c r="H22" s="3" t="s">
        <v>42</v>
      </c>
      <c r="I22" s="2" t="s">
        <v>41</v>
      </c>
      <c r="J22" s="11" t="s">
        <v>8</v>
      </c>
    </row>
    <row r="23" spans="2:10" ht="13.5">
      <c r="B23" s="92" t="s">
        <v>56</v>
      </c>
      <c r="C23" s="9" t="s">
        <v>40</v>
      </c>
      <c r="D23" s="56">
        <v>11.55</v>
      </c>
      <c r="E23" s="57">
        <v>1.99</v>
      </c>
      <c r="F23" s="57">
        <v>0.63</v>
      </c>
      <c r="G23" s="57">
        <v>0.89</v>
      </c>
      <c r="H23" s="38">
        <f>(D23+E23)*F23*G23</f>
        <v>7.591878</v>
      </c>
      <c r="I23" s="36">
        <f>J16</f>
        <v>20.334760000000006</v>
      </c>
      <c r="J23" s="40">
        <f>H23/I23</f>
        <v>0.3733448538364848</v>
      </c>
    </row>
    <row r="24" spans="2:10" ht="14.25" thickBot="1">
      <c r="B24" s="94"/>
      <c r="C24" s="1" t="s">
        <v>39</v>
      </c>
      <c r="D24" s="58">
        <v>9.66</v>
      </c>
      <c r="E24" s="59">
        <v>1.09</v>
      </c>
      <c r="F24" s="59">
        <v>1</v>
      </c>
      <c r="G24" s="59">
        <v>0.89</v>
      </c>
      <c r="H24" s="39">
        <f>(D24+E24)*F24*G24</f>
        <v>9.5675</v>
      </c>
      <c r="I24" s="37">
        <f>J16</f>
        <v>20.334760000000006</v>
      </c>
      <c r="J24" s="41">
        <f>H24/I24</f>
        <v>0.4704997747699013</v>
      </c>
    </row>
    <row r="25" spans="2:10" ht="13.5">
      <c r="B25" s="92" t="s">
        <v>55</v>
      </c>
      <c r="C25" s="9" t="s">
        <v>40</v>
      </c>
      <c r="D25" s="56">
        <v>16.9</v>
      </c>
      <c r="E25" s="57">
        <v>4.69</v>
      </c>
      <c r="F25" s="57">
        <v>1</v>
      </c>
      <c r="G25" s="57">
        <v>0.89</v>
      </c>
      <c r="H25" s="38">
        <f>(D25+E25)*F25*G25</f>
        <v>19.2151</v>
      </c>
      <c r="I25" s="36">
        <f>J17</f>
        <v>59.12472000000001</v>
      </c>
      <c r="J25" s="40">
        <f>H25/I25</f>
        <v>0.32499265958468804</v>
      </c>
    </row>
    <row r="26" spans="2:10" ht="14.25" thickBot="1">
      <c r="B26" s="94"/>
      <c r="C26" s="1" t="s">
        <v>39</v>
      </c>
      <c r="D26" s="58">
        <v>34</v>
      </c>
      <c r="E26" s="59">
        <v>2.18</v>
      </c>
      <c r="F26" s="59">
        <v>1</v>
      </c>
      <c r="G26" s="59">
        <v>0.89</v>
      </c>
      <c r="H26" s="39">
        <f>(D26+E26)*F26*G26</f>
        <v>32.2002</v>
      </c>
      <c r="I26" s="37">
        <f>J17</f>
        <v>59.12472000000001</v>
      </c>
      <c r="J26" s="41">
        <f>H26/I26</f>
        <v>0.5446148413049566</v>
      </c>
    </row>
    <row r="28" ht="13.5" hidden="1"/>
    <row r="29" ht="13.5" hidden="1"/>
    <row r="30" spans="2:10" ht="19.5" hidden="1" thickBot="1">
      <c r="B30" s="76" t="s">
        <v>31</v>
      </c>
      <c r="C30" s="68"/>
      <c r="D30" s="68"/>
      <c r="E30" s="68"/>
      <c r="F30" s="68"/>
      <c r="G30" s="68"/>
      <c r="H30" s="68"/>
      <c r="I30" s="18" t="s">
        <v>21</v>
      </c>
      <c r="J30" s="24">
        <v>1</v>
      </c>
    </row>
    <row r="31" ht="14.25" hidden="1" thickBot="1"/>
    <row r="32" spans="2:10" ht="14.25" hidden="1" thickBot="1">
      <c r="B32" s="67" t="s">
        <v>17</v>
      </c>
      <c r="C32" s="68"/>
      <c r="D32" s="68"/>
      <c r="E32" s="68"/>
      <c r="F32" s="68"/>
      <c r="G32" s="68"/>
      <c r="H32" s="68"/>
      <c r="I32" s="68"/>
      <c r="J32" s="69"/>
    </row>
    <row r="33" spans="2:16" ht="13.5" hidden="1">
      <c r="B33" s="65" t="s">
        <v>0</v>
      </c>
      <c r="C33" s="20"/>
      <c r="D33" s="30" t="s">
        <v>18</v>
      </c>
      <c r="E33" s="70" t="s">
        <v>54</v>
      </c>
      <c r="F33" s="70" t="s">
        <v>53</v>
      </c>
      <c r="G33" s="70" t="s">
        <v>52</v>
      </c>
      <c r="H33" s="70" t="s">
        <v>51</v>
      </c>
      <c r="I33" s="90" t="s">
        <v>50</v>
      </c>
      <c r="J33" s="92" t="s">
        <v>2</v>
      </c>
      <c r="N33" s="17" t="s">
        <v>16</v>
      </c>
      <c r="O33" s="17" t="s">
        <v>18</v>
      </c>
      <c r="P33" s="17" t="s">
        <v>19</v>
      </c>
    </row>
    <row r="34" spans="2:17" ht="13.5" hidden="1">
      <c r="B34" s="77"/>
      <c r="C34" s="19" t="s">
        <v>20</v>
      </c>
      <c r="D34" s="19" t="s">
        <v>2</v>
      </c>
      <c r="E34" s="78"/>
      <c r="F34" s="78"/>
      <c r="G34" s="78"/>
      <c r="H34" s="78"/>
      <c r="I34" s="91"/>
      <c r="J34" s="93"/>
      <c r="M34" s="21"/>
      <c r="N34" s="21" t="s">
        <v>58</v>
      </c>
      <c r="O34">
        <f>0.4+0.6*Q34</f>
        <v>0.5791294944579617</v>
      </c>
      <c r="P34">
        <f>0.53+0.47*Q34</f>
        <v>0.6703181039920699</v>
      </c>
      <c r="Q34">
        <f>IF(C36/C37&lt;0.1,0.1,(C36/C37))</f>
        <v>0.29854915742993604</v>
      </c>
    </row>
    <row r="35" spans="2:16" ht="14.25" hidden="1" thickBot="1">
      <c r="B35" s="66"/>
      <c r="C35" s="13" t="s">
        <v>49</v>
      </c>
      <c r="D35" s="13" t="s">
        <v>48</v>
      </c>
      <c r="E35" s="3" t="s">
        <v>48</v>
      </c>
      <c r="F35" s="3" t="s">
        <v>48</v>
      </c>
      <c r="G35" s="3" t="s">
        <v>48</v>
      </c>
      <c r="H35" s="3" t="s">
        <v>48</v>
      </c>
      <c r="I35" s="13" t="s">
        <v>48</v>
      </c>
      <c r="J35" s="11" t="s">
        <v>48</v>
      </c>
      <c r="N35" s="21" t="s">
        <v>57</v>
      </c>
      <c r="O35">
        <f>1.3+0.07/Q34</f>
        <v>1.534467250226381</v>
      </c>
      <c r="P35">
        <f>1.06+0.15/Q34</f>
        <v>1.5624298219136734</v>
      </c>
    </row>
    <row r="36" spans="2:10" ht="14.25" hidden="1" thickBot="1">
      <c r="B36" s="6" t="s">
        <v>7</v>
      </c>
      <c r="C36" s="22">
        <v>33.13</v>
      </c>
      <c r="D36" s="29">
        <f>IF(D33=N33,0.28,IF(D33=O33,0.4,0.64))</f>
        <v>0.4</v>
      </c>
      <c r="E36" s="16"/>
      <c r="F36" s="16">
        <f>IF(D33=N33,O35,IF(D33=O33,O35,P35))</f>
        <v>1.534467250226381</v>
      </c>
      <c r="G36" s="16"/>
      <c r="H36" s="16"/>
      <c r="I36" s="15"/>
      <c r="J36" s="31">
        <f>IF(D33=N33,0.28*O35*J30,IF(D33=O33,0.4*O35*J30,0.64*P35*J30))</f>
        <v>0.6137869000905525</v>
      </c>
    </row>
    <row r="37" spans="2:10" ht="14.25" hidden="1" thickBot="1">
      <c r="B37" s="6" t="s">
        <v>6</v>
      </c>
      <c r="C37" s="22">
        <v>110.97</v>
      </c>
      <c r="D37" s="29">
        <f>IF(D33=N33,0.72,IF(D33=O33,0.92,1.22))</f>
        <v>0.92</v>
      </c>
      <c r="E37" s="16">
        <f>IF(D33=N33,O34,IF(D33=O33,O34,P34))</f>
        <v>0.5791294944579617</v>
      </c>
      <c r="F37" s="16"/>
      <c r="G37" s="16"/>
      <c r="H37" s="16"/>
      <c r="I37" s="15"/>
      <c r="J37" s="31">
        <f>IF(D33=N33,0.72*O34*J30,IF(D33=O33,0.92*O34*J30,1.22*P34*J30))</f>
        <v>0.5327991349013248</v>
      </c>
    </row>
    <row r="38" ht="13.5" hidden="1"/>
    <row r="39" ht="14.25" hidden="1" thickBot="1"/>
    <row r="40" spans="2:10" ht="13.5" hidden="1">
      <c r="B40" s="65" t="s">
        <v>0</v>
      </c>
      <c r="C40" s="5" t="s">
        <v>15</v>
      </c>
      <c r="D40" s="5" t="s">
        <v>24</v>
      </c>
      <c r="E40" s="5" t="s">
        <v>14</v>
      </c>
      <c r="F40" s="5" t="s">
        <v>1</v>
      </c>
      <c r="G40" s="5" t="s">
        <v>13</v>
      </c>
      <c r="H40" s="8" t="s">
        <v>11</v>
      </c>
      <c r="I40" s="8" t="s">
        <v>12</v>
      </c>
      <c r="J40" s="7" t="s">
        <v>2</v>
      </c>
    </row>
    <row r="41" spans="2:10" ht="14.25" hidden="1" thickBot="1">
      <c r="B41" s="66"/>
      <c r="C41" s="3" t="s">
        <v>49</v>
      </c>
      <c r="D41" s="3" t="s">
        <v>48</v>
      </c>
      <c r="E41" s="3" t="s">
        <v>48</v>
      </c>
      <c r="F41" s="3" t="s">
        <v>47</v>
      </c>
      <c r="G41" s="3" t="s">
        <v>10</v>
      </c>
      <c r="H41" s="3" t="s">
        <v>10</v>
      </c>
      <c r="I41" s="3" t="s">
        <v>10</v>
      </c>
      <c r="J41" s="2" t="s">
        <v>41</v>
      </c>
    </row>
    <row r="42" spans="2:10" ht="14.25" hidden="1" thickBot="1">
      <c r="B42" s="6" t="s">
        <v>7</v>
      </c>
      <c r="C42" s="23">
        <f>C36</f>
        <v>33.13</v>
      </c>
      <c r="D42" s="14">
        <f>J36</f>
        <v>0.6137869000905525</v>
      </c>
      <c r="E42" s="25">
        <v>0</v>
      </c>
      <c r="F42" s="33">
        <f>J30</f>
        <v>1</v>
      </c>
      <c r="G42" s="25">
        <v>1</v>
      </c>
      <c r="H42" s="26">
        <v>1</v>
      </c>
      <c r="I42" s="26">
        <v>1</v>
      </c>
      <c r="J42" s="32">
        <f>C42*(D42+E42)*F42*G42*H42*I42</f>
        <v>20.334760000000006</v>
      </c>
    </row>
    <row r="43" spans="2:10" ht="14.25" hidden="1" thickBot="1">
      <c r="B43" s="6" t="s">
        <v>6</v>
      </c>
      <c r="C43" s="23">
        <f>C37</f>
        <v>110.97</v>
      </c>
      <c r="D43" s="14">
        <f>J37</f>
        <v>0.5327991349013248</v>
      </c>
      <c r="E43" s="14">
        <f>E42</f>
        <v>0</v>
      </c>
      <c r="F43" s="33">
        <f>J30</f>
        <v>1</v>
      </c>
      <c r="G43" s="14">
        <f>G42</f>
        <v>1</v>
      </c>
      <c r="H43" s="12">
        <f>H42</f>
        <v>1</v>
      </c>
      <c r="I43" s="12">
        <v>1</v>
      </c>
      <c r="J43" s="32">
        <f>C43*(D43+E43)*F43*G43*H43*I43</f>
        <v>59.12472000000001</v>
      </c>
    </row>
    <row r="44" ht="13.5" hidden="1"/>
    <row r="45" ht="14.25" hidden="1" thickBot="1"/>
    <row r="46" spans="2:10" ht="14.25" hidden="1" thickBot="1">
      <c r="B46" s="67" t="s">
        <v>3</v>
      </c>
      <c r="C46" s="68"/>
      <c r="D46" s="68"/>
      <c r="E46" s="68"/>
      <c r="F46" s="68"/>
      <c r="G46" s="68"/>
      <c r="H46" s="68"/>
      <c r="I46" s="68"/>
      <c r="J46" s="69"/>
    </row>
    <row r="47" spans="2:10" ht="13.5" hidden="1">
      <c r="B47" s="65" t="s">
        <v>0</v>
      </c>
      <c r="C47" s="70" t="s">
        <v>5</v>
      </c>
      <c r="D47" s="5" t="s">
        <v>25</v>
      </c>
      <c r="E47" s="5" t="s">
        <v>26</v>
      </c>
      <c r="F47" s="5" t="s">
        <v>22</v>
      </c>
      <c r="G47" s="4" t="s">
        <v>23</v>
      </c>
      <c r="H47" s="4" t="s">
        <v>4</v>
      </c>
      <c r="I47" s="7" t="s">
        <v>2</v>
      </c>
      <c r="J47" s="10" t="s">
        <v>9</v>
      </c>
    </row>
    <row r="48" spans="2:10" ht="14.25" hidden="1" thickBot="1">
      <c r="B48" s="66"/>
      <c r="C48" s="71"/>
      <c r="D48" s="3" t="s">
        <v>46</v>
      </c>
      <c r="E48" s="3" t="s">
        <v>45</v>
      </c>
      <c r="F48" s="3" t="s">
        <v>44</v>
      </c>
      <c r="G48" s="3" t="s">
        <v>43</v>
      </c>
      <c r="H48" s="3" t="s">
        <v>42</v>
      </c>
      <c r="I48" s="2" t="s">
        <v>41</v>
      </c>
      <c r="J48" s="11" t="s">
        <v>8</v>
      </c>
    </row>
    <row r="49" spans="2:10" ht="13.5" hidden="1">
      <c r="B49" s="92" t="s">
        <v>56</v>
      </c>
      <c r="C49" s="9" t="s">
        <v>40</v>
      </c>
      <c r="D49" s="28">
        <v>23.39</v>
      </c>
      <c r="E49" s="34">
        <v>1.99</v>
      </c>
      <c r="F49" s="34">
        <v>1</v>
      </c>
      <c r="G49" s="34">
        <v>0.9</v>
      </c>
      <c r="H49" s="38">
        <f>(D49+E49)*F49*G49</f>
        <v>22.842</v>
      </c>
      <c r="I49" s="36">
        <f>J42</f>
        <v>20.334760000000006</v>
      </c>
      <c r="J49" s="40">
        <f>H49/I49</f>
        <v>1.123298234156685</v>
      </c>
    </row>
    <row r="50" spans="2:10" ht="14.25" hidden="1" thickBot="1">
      <c r="B50" s="94"/>
      <c r="C50" s="1" t="s">
        <v>39</v>
      </c>
      <c r="D50" s="27">
        <v>21.89</v>
      </c>
      <c r="E50" s="35">
        <v>1.09</v>
      </c>
      <c r="F50" s="35">
        <v>1</v>
      </c>
      <c r="G50" s="35">
        <v>0.9</v>
      </c>
      <c r="H50" s="39">
        <f>(D50+E50)*F50*G50</f>
        <v>20.682000000000002</v>
      </c>
      <c r="I50" s="37">
        <f>J42</f>
        <v>20.334760000000006</v>
      </c>
      <c r="J50" s="41">
        <f>H50/I50</f>
        <v>1.0170761789172824</v>
      </c>
    </row>
    <row r="51" spans="2:10" ht="13.5" hidden="1">
      <c r="B51" s="92" t="s">
        <v>55</v>
      </c>
      <c r="C51" s="9" t="s">
        <v>40</v>
      </c>
      <c r="D51" s="28">
        <v>61.41</v>
      </c>
      <c r="E51" s="34">
        <v>4.69</v>
      </c>
      <c r="F51" s="34">
        <v>1</v>
      </c>
      <c r="G51" s="34">
        <v>0.9</v>
      </c>
      <c r="H51" s="38">
        <f>(D51+E51)*F51*G51</f>
        <v>59.489999999999995</v>
      </c>
      <c r="I51" s="36">
        <f>J43</f>
        <v>59.12472000000001</v>
      </c>
      <c r="J51" s="40">
        <f>H51/I51</f>
        <v>1.0061781265095207</v>
      </c>
    </row>
    <row r="52" spans="2:10" ht="14.25" hidden="1" thickBot="1">
      <c r="B52" s="94"/>
      <c r="C52" s="1" t="s">
        <v>39</v>
      </c>
      <c r="D52" s="27">
        <v>71.73</v>
      </c>
      <c r="E52" s="35">
        <v>2.18</v>
      </c>
      <c r="F52" s="35">
        <v>1</v>
      </c>
      <c r="G52" s="35">
        <v>0.9</v>
      </c>
      <c r="H52" s="39">
        <f>(D52+E52)*F52*G52</f>
        <v>66.519</v>
      </c>
      <c r="I52" s="37">
        <f>J43</f>
        <v>59.12472000000001</v>
      </c>
      <c r="J52" s="41">
        <f>H52/I52</f>
        <v>1.1250624104435505</v>
      </c>
    </row>
    <row r="53" ht="13.5" hidden="1"/>
    <row r="55" ht="14.25" thickBot="1"/>
    <row r="56" spans="2:10" ht="14.25" thickBot="1">
      <c r="B56" s="83" t="s">
        <v>38</v>
      </c>
      <c r="C56" s="84"/>
      <c r="D56" s="84"/>
      <c r="E56" s="85" t="s">
        <v>28</v>
      </c>
      <c r="F56" s="84"/>
      <c r="G56" s="84"/>
      <c r="H56" s="84"/>
      <c r="I56" s="84"/>
      <c r="J56" s="86"/>
    </row>
    <row r="57" spans="2:10" ht="13.5">
      <c r="B57" s="87" t="s">
        <v>37</v>
      </c>
      <c r="C57" s="88"/>
      <c r="D57" s="88"/>
      <c r="E57" s="89" t="s">
        <v>36</v>
      </c>
      <c r="F57" s="88"/>
      <c r="G57" s="88"/>
      <c r="H57" s="88"/>
      <c r="I57" s="88"/>
      <c r="J57" s="64"/>
    </row>
    <row r="58" spans="2:10" ht="13.5">
      <c r="B58" s="72" t="s">
        <v>35</v>
      </c>
      <c r="C58" s="73"/>
      <c r="D58" s="73"/>
      <c r="E58" s="74" t="s">
        <v>34</v>
      </c>
      <c r="F58" s="73"/>
      <c r="G58" s="73"/>
      <c r="H58" s="73"/>
      <c r="I58" s="73"/>
      <c r="J58" s="75"/>
    </row>
    <row r="59" spans="2:10" ht="13.5">
      <c r="B59" s="72" t="s">
        <v>33</v>
      </c>
      <c r="C59" s="73"/>
      <c r="D59" s="73"/>
      <c r="E59" s="74" t="s">
        <v>69</v>
      </c>
      <c r="F59" s="73"/>
      <c r="G59" s="73"/>
      <c r="H59" s="73"/>
      <c r="I59" s="73"/>
      <c r="J59" s="75"/>
    </row>
    <row r="60" spans="2:10" ht="14.25" thickBot="1">
      <c r="B60" s="79" t="s">
        <v>27</v>
      </c>
      <c r="C60" s="80"/>
      <c r="D60" s="80"/>
      <c r="E60" s="81" t="s">
        <v>32</v>
      </c>
      <c r="F60" s="80"/>
      <c r="G60" s="80"/>
      <c r="H60" s="80"/>
      <c r="I60" s="80"/>
      <c r="J60" s="82"/>
    </row>
  </sheetData>
  <sheetProtection password="DC37" sheet="1"/>
  <mergeCells count="40">
    <mergeCell ref="B25:B26"/>
    <mergeCell ref="B7:B9"/>
    <mergeCell ref="E7:E8"/>
    <mergeCell ref="F7:F8"/>
    <mergeCell ref="B23:B24"/>
    <mergeCell ref="B20:J20"/>
    <mergeCell ref="B21:B22"/>
    <mergeCell ref="C21:C22"/>
    <mergeCell ref="B6:J6"/>
    <mergeCell ref="G7:G8"/>
    <mergeCell ref="H7:H8"/>
    <mergeCell ref="B4:H4"/>
    <mergeCell ref="I7:I8"/>
    <mergeCell ref="J7:J8"/>
    <mergeCell ref="B14:B15"/>
    <mergeCell ref="B47:B48"/>
    <mergeCell ref="C47:C48"/>
    <mergeCell ref="B30:H30"/>
    <mergeCell ref="B32:J32"/>
    <mergeCell ref="B33:B35"/>
    <mergeCell ref="E33:E34"/>
    <mergeCell ref="F33:F34"/>
    <mergeCell ref="G33:G34"/>
    <mergeCell ref="H33:H34"/>
    <mergeCell ref="I33:I34"/>
    <mergeCell ref="J33:J34"/>
    <mergeCell ref="B40:B41"/>
    <mergeCell ref="B46:J46"/>
    <mergeCell ref="B58:D58"/>
    <mergeCell ref="E58:J58"/>
    <mergeCell ref="B49:B50"/>
    <mergeCell ref="B51:B52"/>
    <mergeCell ref="B56:D56"/>
    <mergeCell ref="E56:J56"/>
    <mergeCell ref="B57:D57"/>
    <mergeCell ref="E57:J57"/>
    <mergeCell ref="B59:D59"/>
    <mergeCell ref="E59:J59"/>
    <mergeCell ref="B60:D60"/>
    <mergeCell ref="E60:J60"/>
  </mergeCells>
  <dataValidations count="1">
    <dataValidation type="list" allowBlank="1" showInputMessage="1" showErrorMessage="1" sqref="D33 D7">
      <formula1>$N$7:$P$7</formula1>
    </dataValidation>
  </dataValidations>
  <printOptions/>
  <pageMargins left="0.7086614173228347" right="0.5118110236220472" top="0.7480314960629921" bottom="0.35433070866141736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Q66"/>
  <sheetViews>
    <sheetView zoomScaleSheetLayoutView="100" zoomScalePageLayoutView="0" workbookViewId="0" topLeftCell="A1">
      <selection activeCell="K15" sqref="K15"/>
    </sheetView>
  </sheetViews>
  <sheetFormatPr defaultColWidth="9.00390625" defaultRowHeight="13.5"/>
  <sheetData>
    <row r="1" ht="24.75" customHeight="1">
      <c r="B1" t="s">
        <v>68</v>
      </c>
    </row>
    <row r="2" ht="14.25" thickBot="1"/>
    <row r="3" spans="2:12" ht="19.5" thickBot="1">
      <c r="B3" s="76" t="s">
        <v>30</v>
      </c>
      <c r="C3" s="68"/>
      <c r="D3" s="68"/>
      <c r="E3" s="68"/>
      <c r="F3" s="68"/>
      <c r="G3" s="68"/>
      <c r="H3" s="68"/>
      <c r="I3" s="18" t="s">
        <v>21</v>
      </c>
      <c r="J3" s="51">
        <v>0.9</v>
      </c>
      <c r="L3" t="s">
        <v>67</v>
      </c>
    </row>
    <row r="4" ht="14.25" thickBot="1"/>
    <row r="5" spans="2:10" ht="14.25" thickBot="1">
      <c r="B5" s="67" t="s">
        <v>17</v>
      </c>
      <c r="C5" s="68"/>
      <c r="D5" s="68"/>
      <c r="E5" s="68"/>
      <c r="F5" s="68"/>
      <c r="G5" s="68"/>
      <c r="H5" s="68"/>
      <c r="I5" s="68"/>
      <c r="J5" s="69"/>
    </row>
    <row r="6" spans="2:16" ht="13.5">
      <c r="B6" s="65" t="s">
        <v>0</v>
      </c>
      <c r="C6" s="20"/>
      <c r="D6" s="53" t="s">
        <v>16</v>
      </c>
      <c r="E6" s="70" t="s">
        <v>54</v>
      </c>
      <c r="F6" s="70" t="s">
        <v>52</v>
      </c>
      <c r="G6" s="70" t="s">
        <v>51</v>
      </c>
      <c r="H6" s="70" t="s">
        <v>50</v>
      </c>
      <c r="I6" s="90" t="s">
        <v>64</v>
      </c>
      <c r="J6" s="92" t="s">
        <v>2</v>
      </c>
      <c r="N6" s="17" t="s">
        <v>16</v>
      </c>
      <c r="O6" s="17" t="s">
        <v>18</v>
      </c>
      <c r="P6" s="17" t="s">
        <v>19</v>
      </c>
    </row>
    <row r="7" spans="2:17" ht="13.5">
      <c r="B7" s="77"/>
      <c r="C7" s="19" t="s">
        <v>20</v>
      </c>
      <c r="D7" s="19" t="s">
        <v>2</v>
      </c>
      <c r="E7" s="78"/>
      <c r="F7" s="78"/>
      <c r="G7" s="78"/>
      <c r="H7" s="78"/>
      <c r="I7" s="91"/>
      <c r="J7" s="93"/>
      <c r="N7" s="21" t="s">
        <v>58</v>
      </c>
      <c r="O7">
        <f>0.4+0.6*Q7</f>
        <v>0.7</v>
      </c>
      <c r="P7">
        <f>0.53+0.47*Q7</f>
        <v>0.765</v>
      </c>
      <c r="Q7">
        <f>IF(C10/C11&lt;0.1,0.1,(C10/C11))</f>
        <v>0.5</v>
      </c>
    </row>
    <row r="8" spans="2:17" ht="14.25" thickBot="1">
      <c r="B8" s="66"/>
      <c r="C8" s="13" t="s">
        <v>49</v>
      </c>
      <c r="D8" s="13" t="s">
        <v>48</v>
      </c>
      <c r="E8" s="3" t="s">
        <v>48</v>
      </c>
      <c r="F8" s="3" t="s">
        <v>48</v>
      </c>
      <c r="G8" s="3" t="s">
        <v>48</v>
      </c>
      <c r="H8" s="3" t="s">
        <v>48</v>
      </c>
      <c r="I8" s="13" t="s">
        <v>48</v>
      </c>
      <c r="J8" s="11" t="s">
        <v>48</v>
      </c>
      <c r="N8" s="21" t="s">
        <v>57</v>
      </c>
      <c r="O8">
        <f>1.3+0.07/Q7</f>
        <v>1.44</v>
      </c>
      <c r="P8">
        <f>1.06+0.15/Q7</f>
        <v>1.36</v>
      </c>
      <c r="Q8">
        <f>IF(C9/C10&lt;0.1,0.1,(C9/C10))</f>
        <v>0.4</v>
      </c>
    </row>
    <row r="9" spans="2:16" ht="14.25" thickBot="1">
      <c r="B9" s="6" t="s">
        <v>29</v>
      </c>
      <c r="C9" s="52">
        <v>20</v>
      </c>
      <c r="D9" s="29">
        <f>IF(D6=N6,0.28,IF(D6=O6,0.4,0.64))</f>
        <v>0.28</v>
      </c>
      <c r="E9" s="16"/>
      <c r="F9" s="16"/>
      <c r="G9" s="16"/>
      <c r="H9" s="16"/>
      <c r="I9" s="15">
        <f>IF(D6=N6,O12,IF(D6=O6,O12,P12))</f>
        <v>2.005</v>
      </c>
      <c r="J9" s="31">
        <f>IF(D6=N6,0.28*O12,IF(D6=O6,0.4*O12,0.64*P12))</f>
        <v>0.5614</v>
      </c>
      <c r="N9" s="21" t="s">
        <v>63</v>
      </c>
      <c r="O9">
        <f>(0.25+0.75*Q7)*(0.65+0.35*Q8)</f>
        <v>0.49375</v>
      </c>
      <c r="P9">
        <f>(0.36+0.64*Q7)*(0.68+0.32*Q8)</f>
        <v>0.54944</v>
      </c>
    </row>
    <row r="10" spans="2:16" ht="14.25" thickBot="1">
      <c r="B10" s="6" t="s">
        <v>7</v>
      </c>
      <c r="C10" s="52">
        <v>50</v>
      </c>
      <c r="D10" s="42">
        <f>IF(D6=N6,0.72,IF(D6=O6,0.92,1.22))</f>
        <v>0.72</v>
      </c>
      <c r="E10" s="16"/>
      <c r="F10" s="16"/>
      <c r="G10" s="16">
        <f>IF(D6=N6,O10,IF(D6=O6,O10,P10))</f>
        <v>0.64</v>
      </c>
      <c r="H10" s="16">
        <f>IF(D6=N6,O11,IF(D6=O6,O11,P11))</f>
        <v>1.43</v>
      </c>
      <c r="I10" s="15"/>
      <c r="J10" s="31">
        <f>IF(D6=N6,0.72*O10*O11,IF(D6=O6,0.92*O10*O11,1.22*P10*P11))</f>
        <v>0.658944</v>
      </c>
      <c r="N10" s="21" t="s">
        <v>62</v>
      </c>
      <c r="O10">
        <f>0.4+0.6*Q8</f>
        <v>0.64</v>
      </c>
      <c r="P10">
        <f>0.53+0.47*Q8</f>
        <v>0.718</v>
      </c>
    </row>
    <row r="11" spans="2:16" ht="14.25" thickBot="1">
      <c r="B11" s="6" t="s">
        <v>6</v>
      </c>
      <c r="C11" s="52">
        <v>100</v>
      </c>
      <c r="D11" s="42">
        <f>IF(D6=N6,1.16,IF(D6=O6,1.44,1.8))</f>
        <v>1.16</v>
      </c>
      <c r="E11" s="16"/>
      <c r="F11" s="16">
        <f>IF(D6=N6,O9,IF(D6=O6,O9,P9))</f>
        <v>0.49375</v>
      </c>
      <c r="G11" s="16"/>
      <c r="H11" s="16"/>
      <c r="I11" s="15"/>
      <c r="J11" s="31">
        <f>IF(D6=N6,1.16*O9,IF(D6=O6,1.44*O9,1.8*P9))</f>
        <v>0.57275</v>
      </c>
      <c r="N11" s="21" t="s">
        <v>61</v>
      </c>
      <c r="O11">
        <f>1.03+0.1/Q7+0.08/Q8</f>
        <v>1.43</v>
      </c>
      <c r="P11">
        <f>0.98+0.1/Q7+0.05/Q8</f>
        <v>1.305</v>
      </c>
    </row>
    <row r="12" spans="14:16" ht="13.5">
      <c r="N12" s="21" t="s">
        <v>60</v>
      </c>
      <c r="O12">
        <f>1.23+0.1/Q7+0.23/Q8</f>
        <v>2.005</v>
      </c>
      <c r="P12">
        <f>1.04+0.13/Q7+0.24/Q8</f>
        <v>1.9</v>
      </c>
    </row>
    <row r="13" ht="14.25" thickBot="1"/>
    <row r="14" spans="2:10" ht="13.5">
      <c r="B14" s="65" t="s">
        <v>0</v>
      </c>
      <c r="C14" s="5" t="s">
        <v>15</v>
      </c>
      <c r="D14" s="5" t="s">
        <v>24</v>
      </c>
      <c r="E14" s="5" t="s">
        <v>14</v>
      </c>
      <c r="F14" s="5" t="s">
        <v>1</v>
      </c>
      <c r="G14" s="5" t="s">
        <v>13</v>
      </c>
      <c r="H14" s="8" t="s">
        <v>11</v>
      </c>
      <c r="I14" s="8" t="s">
        <v>12</v>
      </c>
      <c r="J14" s="7" t="s">
        <v>2</v>
      </c>
    </row>
    <row r="15" spans="2:10" ht="14.25" thickBot="1">
      <c r="B15" s="66"/>
      <c r="C15" s="3" t="s">
        <v>49</v>
      </c>
      <c r="D15" s="3" t="s">
        <v>48</v>
      </c>
      <c r="E15" s="3" t="s">
        <v>48</v>
      </c>
      <c r="F15" s="3" t="s">
        <v>47</v>
      </c>
      <c r="G15" s="3" t="s">
        <v>10</v>
      </c>
      <c r="H15" s="3" t="s">
        <v>10</v>
      </c>
      <c r="I15" s="3" t="s">
        <v>10</v>
      </c>
      <c r="J15" s="2" t="s">
        <v>41</v>
      </c>
    </row>
    <row r="16" spans="2:10" ht="14.25" thickBot="1">
      <c r="B16" s="6" t="s">
        <v>29</v>
      </c>
      <c r="C16" s="23">
        <f>C9</f>
        <v>20</v>
      </c>
      <c r="D16" s="14">
        <f>J9</f>
        <v>0.5614</v>
      </c>
      <c r="E16" s="54">
        <v>0</v>
      </c>
      <c r="F16" s="33">
        <f>J3</f>
        <v>0.9</v>
      </c>
      <c r="G16" s="54">
        <v>1</v>
      </c>
      <c r="H16" s="55">
        <v>1</v>
      </c>
      <c r="I16" s="55">
        <v>1</v>
      </c>
      <c r="J16" s="32">
        <f>C16*(D16+E16)*F16*G16*H16*I16</f>
        <v>10.1052</v>
      </c>
    </row>
    <row r="17" spans="2:10" ht="14.25" thickBot="1">
      <c r="B17" s="6" t="s">
        <v>7</v>
      </c>
      <c r="C17" s="23">
        <f>C10</f>
        <v>50</v>
      </c>
      <c r="D17" s="14">
        <f>J10</f>
        <v>0.658944</v>
      </c>
      <c r="E17" s="14">
        <f>E16</f>
        <v>0</v>
      </c>
      <c r="F17" s="33">
        <f>J3</f>
        <v>0.9</v>
      </c>
      <c r="G17" s="14">
        <f>G16</f>
        <v>1</v>
      </c>
      <c r="H17" s="12">
        <f>H16</f>
        <v>1</v>
      </c>
      <c r="I17" s="12">
        <f>I16</f>
        <v>1</v>
      </c>
      <c r="J17" s="32">
        <f>C17*(D17+E17)*F17*G17*H17*I17</f>
        <v>29.652479999999997</v>
      </c>
    </row>
    <row r="18" spans="2:10" ht="14.25" thickBot="1">
      <c r="B18" s="6" t="s">
        <v>6</v>
      </c>
      <c r="C18" s="23">
        <f>C11</f>
        <v>100</v>
      </c>
      <c r="D18" s="14">
        <f>J11</f>
        <v>0.57275</v>
      </c>
      <c r="E18" s="14">
        <f>E16</f>
        <v>0</v>
      </c>
      <c r="F18" s="33">
        <f>J3</f>
        <v>0.9</v>
      </c>
      <c r="G18" s="14">
        <f>G16</f>
        <v>1</v>
      </c>
      <c r="H18" s="12">
        <f>H16</f>
        <v>1</v>
      </c>
      <c r="I18" s="12">
        <f>I16</f>
        <v>1</v>
      </c>
      <c r="J18" s="32">
        <f>C18*(D18+E18)*F18*G18*H18*I18</f>
        <v>51.5475</v>
      </c>
    </row>
    <row r="20" ht="14.25" thickBot="1"/>
    <row r="21" spans="2:10" ht="14.25" thickBot="1">
      <c r="B21" s="67" t="s">
        <v>3</v>
      </c>
      <c r="C21" s="68"/>
      <c r="D21" s="68"/>
      <c r="E21" s="68"/>
      <c r="F21" s="68"/>
      <c r="G21" s="68"/>
      <c r="H21" s="68"/>
      <c r="I21" s="68"/>
      <c r="J21" s="69"/>
    </row>
    <row r="22" spans="2:10" ht="13.5">
      <c r="B22" s="65" t="s">
        <v>0</v>
      </c>
      <c r="C22" s="70" t="s">
        <v>5</v>
      </c>
      <c r="D22" s="5" t="s">
        <v>25</v>
      </c>
      <c r="E22" s="5" t="s">
        <v>26</v>
      </c>
      <c r="F22" s="5" t="s">
        <v>22</v>
      </c>
      <c r="G22" s="4" t="s">
        <v>23</v>
      </c>
      <c r="H22" s="4" t="s">
        <v>4</v>
      </c>
      <c r="I22" s="7" t="s">
        <v>2</v>
      </c>
      <c r="J22" s="10" t="s">
        <v>9</v>
      </c>
    </row>
    <row r="23" spans="2:10" ht="14.25" thickBot="1">
      <c r="B23" s="66"/>
      <c r="C23" s="71"/>
      <c r="D23" s="3" t="s">
        <v>46</v>
      </c>
      <c r="E23" s="3" t="s">
        <v>45</v>
      </c>
      <c r="F23" s="3" t="s">
        <v>44</v>
      </c>
      <c r="G23" s="3" t="s">
        <v>43</v>
      </c>
      <c r="H23" s="3" t="s">
        <v>42</v>
      </c>
      <c r="I23" s="2" t="s">
        <v>41</v>
      </c>
      <c r="J23" s="11" t="s">
        <v>8</v>
      </c>
    </row>
    <row r="24" spans="2:10" ht="13.5">
      <c r="B24" s="92" t="s">
        <v>59</v>
      </c>
      <c r="C24" s="9" t="s">
        <v>40</v>
      </c>
      <c r="D24" s="56">
        <v>9.37</v>
      </c>
      <c r="E24" s="57">
        <v>1.99</v>
      </c>
      <c r="F24" s="57">
        <v>0.66</v>
      </c>
      <c r="G24" s="57">
        <v>0.89</v>
      </c>
      <c r="H24" s="38">
        <f aca="true" t="shared" si="0" ref="H24:H29">(D24+E24)*F24*G24</f>
        <v>6.672864000000001</v>
      </c>
      <c r="I24" s="36">
        <f>J16</f>
        <v>10.1052</v>
      </c>
      <c r="J24" s="40">
        <f aca="true" t="shared" si="1" ref="J24:J29">H24/I24</f>
        <v>0.6603396271226696</v>
      </c>
    </row>
    <row r="25" spans="2:10" ht="14.25" thickBot="1">
      <c r="B25" s="94"/>
      <c r="C25" s="1" t="s">
        <v>39</v>
      </c>
      <c r="D25" s="58">
        <v>8.83</v>
      </c>
      <c r="E25" s="59">
        <v>1.09</v>
      </c>
      <c r="F25" s="59">
        <v>1</v>
      </c>
      <c r="G25" s="59">
        <v>0.89</v>
      </c>
      <c r="H25" s="39">
        <f t="shared" si="0"/>
        <v>8.8288</v>
      </c>
      <c r="I25" s="37">
        <f>J16</f>
        <v>10.1052</v>
      </c>
      <c r="J25" s="41">
        <f t="shared" si="1"/>
        <v>0.8736887938882951</v>
      </c>
    </row>
    <row r="26" spans="2:10" ht="13.5">
      <c r="B26" s="92" t="s">
        <v>56</v>
      </c>
      <c r="C26" s="9" t="s">
        <v>40</v>
      </c>
      <c r="D26" s="56">
        <v>9.37</v>
      </c>
      <c r="E26" s="57">
        <v>1.99</v>
      </c>
      <c r="F26" s="57">
        <v>0.66</v>
      </c>
      <c r="G26" s="57">
        <v>0.89</v>
      </c>
      <c r="H26" s="38">
        <f t="shared" si="0"/>
        <v>6.672864000000001</v>
      </c>
      <c r="I26" s="36">
        <f>J17</f>
        <v>29.652479999999997</v>
      </c>
      <c r="J26" s="40">
        <f t="shared" si="1"/>
        <v>0.22503561253561258</v>
      </c>
    </row>
    <row r="27" spans="2:10" ht="14.25" thickBot="1">
      <c r="B27" s="94"/>
      <c r="C27" s="1" t="s">
        <v>39</v>
      </c>
      <c r="D27" s="58">
        <v>8.83</v>
      </c>
      <c r="E27" s="59">
        <v>1.09</v>
      </c>
      <c r="F27" s="59">
        <v>1</v>
      </c>
      <c r="G27" s="59">
        <v>0.89</v>
      </c>
      <c r="H27" s="39">
        <f t="shared" si="0"/>
        <v>8.8288</v>
      </c>
      <c r="I27" s="37">
        <f>J17</f>
        <v>29.652479999999997</v>
      </c>
      <c r="J27" s="41">
        <f t="shared" si="1"/>
        <v>0.29774238107571444</v>
      </c>
    </row>
    <row r="28" spans="2:10" ht="13.5">
      <c r="B28" s="92" t="s">
        <v>55</v>
      </c>
      <c r="C28" s="9" t="s">
        <v>40</v>
      </c>
      <c r="D28" s="56">
        <v>11.9</v>
      </c>
      <c r="E28" s="57">
        <v>4.69</v>
      </c>
      <c r="F28" s="57">
        <v>0.64</v>
      </c>
      <c r="G28" s="57">
        <v>0.89</v>
      </c>
      <c r="H28" s="38">
        <f t="shared" si="0"/>
        <v>9.449664</v>
      </c>
      <c r="I28" s="36">
        <f>J18</f>
        <v>51.5475</v>
      </c>
      <c r="J28" s="40">
        <f t="shared" si="1"/>
        <v>0.18331954022988506</v>
      </c>
    </row>
    <row r="29" spans="2:10" ht="14.25" thickBot="1">
      <c r="B29" s="94"/>
      <c r="C29" s="1" t="s">
        <v>39</v>
      </c>
      <c r="D29" s="58">
        <v>32.09</v>
      </c>
      <c r="E29" s="59">
        <v>2.18</v>
      </c>
      <c r="F29" s="59">
        <v>1</v>
      </c>
      <c r="G29" s="59">
        <v>0.89</v>
      </c>
      <c r="H29" s="39">
        <f t="shared" si="0"/>
        <v>30.500300000000003</v>
      </c>
      <c r="I29" s="37">
        <f>J18</f>
        <v>51.5475</v>
      </c>
      <c r="J29" s="41">
        <f t="shared" si="1"/>
        <v>0.5916930985983802</v>
      </c>
    </row>
    <row r="31" ht="13.5" hidden="1"/>
    <row r="32" ht="14.25" hidden="1" thickBot="1"/>
    <row r="33" spans="2:10" ht="19.5" hidden="1" thickBot="1">
      <c r="B33" s="76" t="s">
        <v>65</v>
      </c>
      <c r="C33" s="68"/>
      <c r="D33" s="68"/>
      <c r="E33" s="68"/>
      <c r="F33" s="68"/>
      <c r="G33" s="68"/>
      <c r="H33" s="68"/>
      <c r="I33" s="18" t="s">
        <v>21</v>
      </c>
      <c r="J33" s="24">
        <v>1</v>
      </c>
    </row>
    <row r="34" ht="14.25" hidden="1" thickBot="1"/>
    <row r="35" spans="2:10" ht="14.25" hidden="1" thickBot="1">
      <c r="B35" s="67" t="s">
        <v>17</v>
      </c>
      <c r="C35" s="68"/>
      <c r="D35" s="68"/>
      <c r="E35" s="68"/>
      <c r="F35" s="68"/>
      <c r="G35" s="68"/>
      <c r="H35" s="68"/>
      <c r="I35" s="68"/>
      <c r="J35" s="69"/>
    </row>
    <row r="36" spans="2:16" ht="13.5" hidden="1">
      <c r="B36" s="65" t="s">
        <v>0</v>
      </c>
      <c r="C36" s="20"/>
      <c r="D36" s="30" t="s">
        <v>16</v>
      </c>
      <c r="E36" s="70" t="s">
        <v>54</v>
      </c>
      <c r="F36" s="70" t="s">
        <v>52</v>
      </c>
      <c r="G36" s="70" t="s">
        <v>51</v>
      </c>
      <c r="H36" s="70" t="s">
        <v>50</v>
      </c>
      <c r="I36" s="90" t="s">
        <v>64</v>
      </c>
      <c r="J36" s="92" t="s">
        <v>2</v>
      </c>
      <c r="N36" s="17" t="s">
        <v>16</v>
      </c>
      <c r="O36" s="17" t="s">
        <v>18</v>
      </c>
      <c r="P36" s="17" t="s">
        <v>19</v>
      </c>
    </row>
    <row r="37" spans="2:17" ht="13.5" hidden="1">
      <c r="B37" s="77"/>
      <c r="C37" s="19" t="s">
        <v>20</v>
      </c>
      <c r="D37" s="19" t="s">
        <v>2</v>
      </c>
      <c r="E37" s="78"/>
      <c r="F37" s="78"/>
      <c r="G37" s="78"/>
      <c r="H37" s="78"/>
      <c r="I37" s="91"/>
      <c r="J37" s="93"/>
      <c r="N37" s="21" t="s">
        <v>58</v>
      </c>
      <c r="O37">
        <f>0.4+0.6*Q37</f>
        <v>0.7</v>
      </c>
      <c r="P37">
        <f>0.53+0.47*Q37</f>
        <v>0.765</v>
      </c>
      <c r="Q37">
        <f>IF(C40/C41&lt;0.1,0.1,(C40/C41))</f>
        <v>0.5</v>
      </c>
    </row>
    <row r="38" spans="2:17" ht="14.25" hidden="1" thickBot="1">
      <c r="B38" s="66"/>
      <c r="C38" s="13" t="s">
        <v>49</v>
      </c>
      <c r="D38" s="13" t="s">
        <v>48</v>
      </c>
      <c r="E38" s="3" t="s">
        <v>48</v>
      </c>
      <c r="F38" s="3" t="s">
        <v>48</v>
      </c>
      <c r="G38" s="3" t="s">
        <v>48</v>
      </c>
      <c r="H38" s="3" t="s">
        <v>48</v>
      </c>
      <c r="I38" s="13" t="s">
        <v>48</v>
      </c>
      <c r="J38" s="11" t="s">
        <v>48</v>
      </c>
      <c r="N38" s="21" t="s">
        <v>57</v>
      </c>
      <c r="O38">
        <f>1.3+0.07/Q37</f>
        <v>1.44</v>
      </c>
      <c r="P38">
        <f>1.06+0.15/Q37</f>
        <v>1.36</v>
      </c>
      <c r="Q38">
        <f>IF(C39/C40&lt;0.1,0.1,(C39/C40))</f>
        <v>0.4</v>
      </c>
    </row>
    <row r="39" spans="2:16" ht="14.25" hidden="1" thickBot="1">
      <c r="B39" s="6" t="s">
        <v>29</v>
      </c>
      <c r="C39" s="22">
        <v>20</v>
      </c>
      <c r="D39" s="29">
        <f>IF(D36=N36,0.28,IF(D36=O36,0.4,0.64))</f>
        <v>0.28</v>
      </c>
      <c r="E39" s="16"/>
      <c r="F39" s="16"/>
      <c r="G39" s="16"/>
      <c r="H39" s="16"/>
      <c r="I39" s="15">
        <f>IF(D36=N36,O42,IF(D36=O36,O42,P42))</f>
        <v>2.005</v>
      </c>
      <c r="J39" s="31">
        <f>IF(D36=N36,0.28*O42*J33,IF(D36=O36,0.4*O42*J33,0.64*P42*J33))</f>
        <v>0.5614</v>
      </c>
      <c r="N39" s="21" t="s">
        <v>63</v>
      </c>
      <c r="O39">
        <f>(0.25+0.75*Q37)*(0.65+0.35*Q38)</f>
        <v>0.49375</v>
      </c>
      <c r="P39">
        <f>(0.36+0.64*Q37)*(0.68+0.32*Q38)</f>
        <v>0.54944</v>
      </c>
    </row>
    <row r="40" spans="2:16" ht="14.25" hidden="1" thickBot="1">
      <c r="B40" s="6" t="s">
        <v>7</v>
      </c>
      <c r="C40" s="22">
        <v>50</v>
      </c>
      <c r="D40" s="42">
        <f>IF(D36=N36,0.72,IF(D36=O36,0.92,1.22))</f>
        <v>0.72</v>
      </c>
      <c r="E40" s="16"/>
      <c r="F40" s="16"/>
      <c r="G40" s="16">
        <f>IF(D36=N36,O40,IF(D36=O36,O40,P40))</f>
        <v>0.64</v>
      </c>
      <c r="H40" s="16">
        <f>IF(D36=N36,O41,IF(D36=O36,O41,P41))</f>
        <v>1.43</v>
      </c>
      <c r="I40" s="15"/>
      <c r="J40" s="31">
        <f>IF(D36=N36,0.72*O40*O41*J33,IF(D36=O36,0.92*O40*O41*J33,1.22*P40*P41*J33))</f>
        <v>0.658944</v>
      </c>
      <c r="N40" s="21" t="s">
        <v>62</v>
      </c>
      <c r="O40">
        <f>0.4+0.6*Q38</f>
        <v>0.64</v>
      </c>
      <c r="P40">
        <f>0.53+0.47*Q38</f>
        <v>0.718</v>
      </c>
    </row>
    <row r="41" spans="2:16" ht="14.25" hidden="1" thickBot="1">
      <c r="B41" s="6" t="s">
        <v>6</v>
      </c>
      <c r="C41" s="22">
        <v>100</v>
      </c>
      <c r="D41" s="42">
        <f>IF(D36=N36,1.16,IF(D36=O36,1.44,1.8))</f>
        <v>1.16</v>
      </c>
      <c r="E41" s="16"/>
      <c r="F41" s="16">
        <f>IF(D36=N36,O39,IF(D36=O36,O39,P39))</f>
        <v>0.49375</v>
      </c>
      <c r="G41" s="16"/>
      <c r="H41" s="16"/>
      <c r="I41" s="15"/>
      <c r="J41" s="31">
        <f>IF(D36=N36,1.16*O39*J33,IF(D36=O36,1.44*O39*J33,1.8*P39*J33))</f>
        <v>0.57275</v>
      </c>
      <c r="N41" s="21" t="s">
        <v>61</v>
      </c>
      <c r="O41">
        <f>1.03+0.1/Q37+0.08/Q38</f>
        <v>1.43</v>
      </c>
      <c r="P41">
        <f>0.98+0.1/Q37+0.05/Q38</f>
        <v>1.305</v>
      </c>
    </row>
    <row r="42" spans="14:16" ht="13.5" hidden="1">
      <c r="N42" s="21" t="s">
        <v>60</v>
      </c>
      <c r="O42">
        <f>1.23+0.1/Q37+0.23/Q38</f>
        <v>2.005</v>
      </c>
      <c r="P42">
        <f>1.04+0.13/Q37+0.24/Q38</f>
        <v>1.9</v>
      </c>
    </row>
    <row r="43" ht="14.25" hidden="1" thickBot="1"/>
    <row r="44" spans="2:10" ht="13.5" hidden="1">
      <c r="B44" s="65" t="s">
        <v>0</v>
      </c>
      <c r="C44" s="5" t="s">
        <v>15</v>
      </c>
      <c r="D44" s="5" t="s">
        <v>24</v>
      </c>
      <c r="E44" s="5" t="s">
        <v>14</v>
      </c>
      <c r="F44" s="5" t="s">
        <v>1</v>
      </c>
      <c r="G44" s="5" t="s">
        <v>13</v>
      </c>
      <c r="H44" s="8" t="s">
        <v>11</v>
      </c>
      <c r="I44" s="8" t="s">
        <v>12</v>
      </c>
      <c r="J44" s="7" t="s">
        <v>2</v>
      </c>
    </row>
    <row r="45" spans="2:10" ht="14.25" hidden="1" thickBot="1">
      <c r="B45" s="66"/>
      <c r="C45" s="3" t="s">
        <v>49</v>
      </c>
      <c r="D45" s="3" t="s">
        <v>48</v>
      </c>
      <c r="E45" s="3" t="s">
        <v>48</v>
      </c>
      <c r="F45" s="3" t="s">
        <v>47</v>
      </c>
      <c r="G45" s="3" t="s">
        <v>10</v>
      </c>
      <c r="H45" s="3" t="s">
        <v>10</v>
      </c>
      <c r="I45" s="3" t="s">
        <v>10</v>
      </c>
      <c r="J45" s="2" t="s">
        <v>41</v>
      </c>
    </row>
    <row r="46" spans="2:10" ht="14.25" hidden="1" thickBot="1">
      <c r="B46" s="6" t="s">
        <v>29</v>
      </c>
      <c r="C46" s="23">
        <f>C39</f>
        <v>20</v>
      </c>
      <c r="D46" s="14">
        <f>J39</f>
        <v>0.5614</v>
      </c>
      <c r="E46" s="25">
        <v>0</v>
      </c>
      <c r="F46" s="33">
        <f>J33</f>
        <v>1</v>
      </c>
      <c r="G46" s="25">
        <v>1</v>
      </c>
      <c r="H46" s="26">
        <v>1</v>
      </c>
      <c r="I46" s="26">
        <v>1</v>
      </c>
      <c r="J46" s="32">
        <f>C46*(D46+E46)*F46*G46*H46*I46</f>
        <v>11.228</v>
      </c>
    </row>
    <row r="47" spans="2:10" ht="14.25" hidden="1" thickBot="1">
      <c r="B47" s="6" t="s">
        <v>7</v>
      </c>
      <c r="C47" s="23">
        <f>C40</f>
        <v>50</v>
      </c>
      <c r="D47" s="14">
        <f>J40</f>
        <v>0.658944</v>
      </c>
      <c r="E47" s="14">
        <f>E46</f>
        <v>0</v>
      </c>
      <c r="F47" s="33">
        <f>J33</f>
        <v>1</v>
      </c>
      <c r="G47" s="14">
        <f>G46</f>
        <v>1</v>
      </c>
      <c r="H47" s="12">
        <f>H46</f>
        <v>1</v>
      </c>
      <c r="I47" s="12">
        <f>I46</f>
        <v>1</v>
      </c>
      <c r="J47" s="32">
        <f>C47*(D47+E47)*F47*G47*H47*I47</f>
        <v>32.947199999999995</v>
      </c>
    </row>
    <row r="48" spans="2:10" ht="14.25" hidden="1" thickBot="1">
      <c r="B48" s="6" t="s">
        <v>6</v>
      </c>
      <c r="C48" s="23">
        <f>C41</f>
        <v>100</v>
      </c>
      <c r="D48" s="14">
        <f>J41</f>
        <v>0.57275</v>
      </c>
      <c r="E48" s="14">
        <f>E46</f>
        <v>0</v>
      </c>
      <c r="F48" s="33">
        <f>J33</f>
        <v>1</v>
      </c>
      <c r="G48" s="14">
        <f>G46</f>
        <v>1</v>
      </c>
      <c r="H48" s="12">
        <f>H46</f>
        <v>1</v>
      </c>
      <c r="I48" s="12">
        <f>I46</f>
        <v>1</v>
      </c>
      <c r="J48" s="32">
        <f>C48*(D48+E48)*F48*G48*H48*I48</f>
        <v>57.275</v>
      </c>
    </row>
    <row r="49" ht="13.5" hidden="1"/>
    <row r="50" ht="14.25" hidden="1" thickBot="1"/>
    <row r="51" spans="2:10" ht="14.25" hidden="1" thickBot="1">
      <c r="B51" s="67" t="s">
        <v>3</v>
      </c>
      <c r="C51" s="68"/>
      <c r="D51" s="68"/>
      <c r="E51" s="68"/>
      <c r="F51" s="68"/>
      <c r="G51" s="68"/>
      <c r="H51" s="68"/>
      <c r="I51" s="68"/>
      <c r="J51" s="69"/>
    </row>
    <row r="52" spans="2:10" ht="13.5" hidden="1">
      <c r="B52" s="65" t="s">
        <v>0</v>
      </c>
      <c r="C52" s="70" t="s">
        <v>5</v>
      </c>
      <c r="D52" s="5" t="s">
        <v>25</v>
      </c>
      <c r="E52" s="5" t="s">
        <v>26</v>
      </c>
      <c r="F52" s="5" t="s">
        <v>22</v>
      </c>
      <c r="G52" s="4" t="s">
        <v>23</v>
      </c>
      <c r="H52" s="4" t="s">
        <v>4</v>
      </c>
      <c r="I52" s="7" t="s">
        <v>2</v>
      </c>
      <c r="J52" s="10" t="s">
        <v>9</v>
      </c>
    </row>
    <row r="53" spans="2:10" ht="14.25" hidden="1" thickBot="1">
      <c r="B53" s="66"/>
      <c r="C53" s="71"/>
      <c r="D53" s="3" t="s">
        <v>46</v>
      </c>
      <c r="E53" s="3" t="s">
        <v>45</v>
      </c>
      <c r="F53" s="3" t="s">
        <v>44</v>
      </c>
      <c r="G53" s="3" t="s">
        <v>43</v>
      </c>
      <c r="H53" s="3" t="s">
        <v>42</v>
      </c>
      <c r="I53" s="2" t="s">
        <v>41</v>
      </c>
      <c r="J53" s="11" t="s">
        <v>8</v>
      </c>
    </row>
    <row r="54" spans="2:10" ht="13.5" hidden="1">
      <c r="B54" s="92" t="s">
        <v>59</v>
      </c>
      <c r="C54" s="9" t="s">
        <v>40</v>
      </c>
      <c r="D54" s="28">
        <v>9.37</v>
      </c>
      <c r="E54" s="34">
        <v>1.99</v>
      </c>
      <c r="F54" s="34">
        <v>0.66</v>
      </c>
      <c r="G54" s="34">
        <v>0.89</v>
      </c>
      <c r="H54" s="38">
        <f aca="true" t="shared" si="2" ref="H54:H59">(D54+E54)*F54*G54</f>
        <v>6.672864000000001</v>
      </c>
      <c r="I54" s="36">
        <f>J46</f>
        <v>11.228</v>
      </c>
      <c r="J54" s="40">
        <f aca="true" t="shared" si="3" ref="J54:J59">H54/I54</f>
        <v>0.5943056644104027</v>
      </c>
    </row>
    <row r="55" spans="2:10" ht="14.25" hidden="1" thickBot="1">
      <c r="B55" s="94"/>
      <c r="C55" s="1" t="s">
        <v>39</v>
      </c>
      <c r="D55" s="27">
        <v>8.83</v>
      </c>
      <c r="E55" s="35">
        <v>1.09</v>
      </c>
      <c r="F55" s="35">
        <v>1</v>
      </c>
      <c r="G55" s="35">
        <v>0.89</v>
      </c>
      <c r="H55" s="39">
        <f t="shared" si="2"/>
        <v>8.8288</v>
      </c>
      <c r="I55" s="37">
        <f>J46</f>
        <v>11.228</v>
      </c>
      <c r="J55" s="41">
        <f t="shared" si="3"/>
        <v>0.7863199144994656</v>
      </c>
    </row>
    <row r="56" spans="2:10" ht="13.5" hidden="1">
      <c r="B56" s="92" t="s">
        <v>56</v>
      </c>
      <c r="C56" s="9" t="s">
        <v>40</v>
      </c>
      <c r="D56" s="28">
        <v>9.37</v>
      </c>
      <c r="E56" s="34">
        <v>1.99</v>
      </c>
      <c r="F56" s="34">
        <v>0.66</v>
      </c>
      <c r="G56" s="34">
        <v>0.89</v>
      </c>
      <c r="H56" s="38">
        <f t="shared" si="2"/>
        <v>6.672864000000001</v>
      </c>
      <c r="I56" s="36">
        <f>J47</f>
        <v>32.947199999999995</v>
      </c>
      <c r="J56" s="40">
        <f t="shared" si="3"/>
        <v>0.20253205128205132</v>
      </c>
    </row>
    <row r="57" spans="2:10" ht="14.25" hidden="1" thickBot="1">
      <c r="B57" s="94"/>
      <c r="C57" s="1" t="s">
        <v>39</v>
      </c>
      <c r="D57" s="27">
        <v>8.83</v>
      </c>
      <c r="E57" s="35">
        <v>1.09</v>
      </c>
      <c r="F57" s="35">
        <v>1</v>
      </c>
      <c r="G57" s="35">
        <v>0.89</v>
      </c>
      <c r="H57" s="39">
        <f t="shared" si="2"/>
        <v>8.8288</v>
      </c>
      <c r="I57" s="37">
        <f>J47</f>
        <v>32.947199999999995</v>
      </c>
      <c r="J57" s="41">
        <f t="shared" si="3"/>
        <v>0.267968142968143</v>
      </c>
    </row>
    <row r="58" spans="2:10" ht="13.5" hidden="1">
      <c r="B58" s="92" t="s">
        <v>55</v>
      </c>
      <c r="C58" s="9" t="s">
        <v>40</v>
      </c>
      <c r="D58" s="28">
        <v>11.9</v>
      </c>
      <c r="E58" s="34">
        <v>4.69</v>
      </c>
      <c r="F58" s="34">
        <v>0.64</v>
      </c>
      <c r="G58" s="34">
        <v>0.89</v>
      </c>
      <c r="H58" s="38">
        <f t="shared" si="2"/>
        <v>9.449664</v>
      </c>
      <c r="I58" s="36">
        <f>J48</f>
        <v>57.275</v>
      </c>
      <c r="J58" s="40">
        <f t="shared" si="3"/>
        <v>0.16498758620689655</v>
      </c>
    </row>
    <row r="59" spans="2:10" ht="14.25" hidden="1" thickBot="1">
      <c r="B59" s="94"/>
      <c r="C59" s="1" t="s">
        <v>39</v>
      </c>
      <c r="D59" s="27">
        <v>32.09</v>
      </c>
      <c r="E59" s="35">
        <v>2.18</v>
      </c>
      <c r="F59" s="35">
        <v>1</v>
      </c>
      <c r="G59" s="35">
        <v>0.89</v>
      </c>
      <c r="H59" s="39">
        <f t="shared" si="2"/>
        <v>30.500300000000003</v>
      </c>
      <c r="I59" s="37">
        <f>J48</f>
        <v>57.275</v>
      </c>
      <c r="J59" s="41">
        <f t="shared" si="3"/>
        <v>0.5325237887385422</v>
      </c>
    </row>
    <row r="60" ht="13.5" hidden="1"/>
    <row r="61" ht="14.25" thickBot="1"/>
    <row r="62" spans="2:10" ht="14.25" thickBot="1">
      <c r="B62" s="83" t="s">
        <v>38</v>
      </c>
      <c r="C62" s="84"/>
      <c r="D62" s="84"/>
      <c r="E62" s="85" t="s">
        <v>28</v>
      </c>
      <c r="F62" s="84"/>
      <c r="G62" s="84"/>
      <c r="H62" s="84"/>
      <c r="I62" s="84"/>
      <c r="J62" s="86"/>
    </row>
    <row r="63" spans="2:10" ht="13.5">
      <c r="B63" s="87" t="s">
        <v>37</v>
      </c>
      <c r="C63" s="88"/>
      <c r="D63" s="88"/>
      <c r="E63" s="89" t="s">
        <v>36</v>
      </c>
      <c r="F63" s="88"/>
      <c r="G63" s="88"/>
      <c r="H63" s="88"/>
      <c r="I63" s="88"/>
      <c r="J63" s="64"/>
    </row>
    <row r="64" spans="2:10" ht="13.5">
      <c r="B64" s="72" t="s">
        <v>35</v>
      </c>
      <c r="C64" s="73"/>
      <c r="D64" s="73"/>
      <c r="E64" s="74" t="s">
        <v>34</v>
      </c>
      <c r="F64" s="73"/>
      <c r="G64" s="73"/>
      <c r="H64" s="73"/>
      <c r="I64" s="73"/>
      <c r="J64" s="75"/>
    </row>
    <row r="65" spans="2:10" ht="13.5">
      <c r="B65" s="72" t="s">
        <v>33</v>
      </c>
      <c r="C65" s="73"/>
      <c r="D65" s="73"/>
      <c r="E65" s="74" t="s">
        <v>70</v>
      </c>
      <c r="F65" s="73"/>
      <c r="G65" s="73"/>
      <c r="H65" s="73"/>
      <c r="I65" s="73"/>
      <c r="J65" s="75"/>
    </row>
    <row r="66" spans="2:10" ht="14.25" thickBot="1">
      <c r="B66" s="79" t="s">
        <v>27</v>
      </c>
      <c r="C66" s="80"/>
      <c r="D66" s="80"/>
      <c r="E66" s="81" t="s">
        <v>32</v>
      </c>
      <c r="F66" s="80"/>
      <c r="G66" s="80"/>
      <c r="H66" s="80"/>
      <c r="I66" s="80"/>
      <c r="J66" s="82"/>
    </row>
  </sheetData>
  <sheetProtection password="DC37" sheet="1"/>
  <mergeCells count="42">
    <mergeCell ref="B63:D63"/>
    <mergeCell ref="E63:J63"/>
    <mergeCell ref="B64:D64"/>
    <mergeCell ref="B65:D65"/>
    <mergeCell ref="E65:J65"/>
    <mergeCell ref="B66:D66"/>
    <mergeCell ref="E66:J66"/>
    <mergeCell ref="E64:J64"/>
    <mergeCell ref="B44:B45"/>
    <mergeCell ref="B51:J51"/>
    <mergeCell ref="B52:B53"/>
    <mergeCell ref="C52:C53"/>
    <mergeCell ref="B54:B55"/>
    <mergeCell ref="B56:B57"/>
    <mergeCell ref="B58:B59"/>
    <mergeCell ref="B62:D62"/>
    <mergeCell ref="E62:J62"/>
    <mergeCell ref="B33:H33"/>
    <mergeCell ref="B35:J35"/>
    <mergeCell ref="B36:B38"/>
    <mergeCell ref="E36:E37"/>
    <mergeCell ref="F36:F37"/>
    <mergeCell ref="G36:G37"/>
    <mergeCell ref="H36:H37"/>
    <mergeCell ref="I36:I37"/>
    <mergeCell ref="J36:J37"/>
    <mergeCell ref="B14:B15"/>
    <mergeCell ref="B26:B27"/>
    <mergeCell ref="B28:B29"/>
    <mergeCell ref="B21:J21"/>
    <mergeCell ref="B22:B23"/>
    <mergeCell ref="C22:C23"/>
    <mergeCell ref="B3:H3"/>
    <mergeCell ref="B24:B25"/>
    <mergeCell ref="B5:J5"/>
    <mergeCell ref="B6:B8"/>
    <mergeCell ref="E6:E7"/>
    <mergeCell ref="F6:F7"/>
    <mergeCell ref="G6:G7"/>
    <mergeCell ref="H6:H7"/>
    <mergeCell ref="I6:I7"/>
    <mergeCell ref="J6:J7"/>
  </mergeCells>
  <dataValidations count="1">
    <dataValidation type="list" allowBlank="1" showInputMessage="1" showErrorMessage="1" sqref="D36 D6">
      <formula1>$N$6:$P$6</formula1>
    </dataValidation>
  </dataValidations>
  <printOptions/>
  <pageMargins left="0.7086614173228347" right="0.5118110236220472" top="0.5511811023622047" bottom="0.5511811023622047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alpha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arai</dc:creator>
  <cp:keywords/>
  <dc:description/>
  <cp:lastModifiedBy>d-yoshinori-w4</cp:lastModifiedBy>
  <cp:lastPrinted>2014-02-26T01:45:36Z</cp:lastPrinted>
  <dcterms:created xsi:type="dcterms:W3CDTF">2002-09-26T06:24:35Z</dcterms:created>
  <dcterms:modified xsi:type="dcterms:W3CDTF">2014-11-27T01:14:42Z</dcterms:modified>
  <cp:category/>
  <cp:version/>
  <cp:contentType/>
  <cp:contentStatus/>
</cp:coreProperties>
</file>